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75" windowWidth="14640" windowHeight="7680" firstSheet="3" activeTab="3"/>
  </bookViews>
  <sheets>
    <sheet name="Ma_Khoa" sheetId="5" state="hidden" r:id="rId1"/>
    <sheet name="tien_so" sheetId="3" state="hidden" r:id="rId2"/>
    <sheet name="Ma-Chuc_Danh" sheetId="2" state="hidden" r:id="rId3"/>
    <sheet name="Tong_hop" sheetId="4" r:id="rId4"/>
    <sheet name="Chi_tiet_gio_KII_2019_2020" sheetId="1" r:id="rId5"/>
  </sheets>
  <definedNames>
    <definedName name="_xlnm._FilterDatabase" localSheetId="4" hidden="1">Chi_tiet_gio_KII_2019_2020!$A$12:$AR$369</definedName>
    <definedName name="_xlnm._FilterDatabase" localSheetId="1" hidden="1">tien_so!#REF!</definedName>
    <definedName name="_xlnm._FilterDatabase" localSheetId="3" hidden="1">Tong_hop!$A$11:$O$49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4">Chi_tiet_gio_KII_2019_2020!$A$1:$Y$374</definedName>
    <definedName name="_xlnm.Print_Area" localSheetId="3">Tong_hop!$A$1:$O$54</definedName>
    <definedName name="_xlnm.Print_Titles" localSheetId="4">Chi_tiet_gio_KII_2019_2020!$8:$10</definedName>
    <definedName name="_xlnm.Print_Titles" localSheetId="1">tien_so!#REF!</definedName>
    <definedName name="_xlnm.Print_Titles" localSheetId="3">Tong_hop!$8:$9</definedName>
    <definedName name="tam">#REF!</definedName>
  </definedNames>
  <calcPr calcId="124519" fullCalcOnLoad="1"/>
</workbook>
</file>

<file path=xl/calcChain.xml><?xml version="1.0" encoding="utf-8"?>
<calcChain xmlns="http://schemas.openxmlformats.org/spreadsheetml/2006/main">
  <c r="R13" i="1"/>
  <c r="S13" s="1"/>
  <c r="T13" s="1"/>
  <c r="R14"/>
  <c r="S14" s="1"/>
  <c r="T14" s="1"/>
  <c r="R15"/>
  <c r="S15"/>
  <c r="T15" s="1"/>
  <c r="R16"/>
  <c r="S16" s="1"/>
  <c r="T16" s="1"/>
  <c r="R17"/>
  <c r="S17"/>
  <c r="T17" s="1"/>
  <c r="R18"/>
  <c r="S18" s="1"/>
  <c r="T18" s="1"/>
  <c r="R19"/>
  <c r="S19"/>
  <c r="T19" s="1"/>
  <c r="R20"/>
  <c r="S20" s="1"/>
  <c r="T20" s="1"/>
  <c r="R21"/>
  <c r="S21"/>
  <c r="T21" s="1"/>
  <c r="R22"/>
  <c r="S22"/>
  <c r="T22" s="1"/>
  <c r="R23"/>
  <c r="S23" s="1"/>
  <c r="T23" s="1"/>
  <c r="R24"/>
  <c r="S24"/>
  <c r="T24" s="1"/>
  <c r="R25"/>
  <c r="S25" s="1"/>
  <c r="T25" s="1"/>
  <c r="R26"/>
  <c r="S26"/>
  <c r="T26" s="1"/>
  <c r="R27"/>
  <c r="S27" s="1"/>
  <c r="T27" s="1"/>
  <c r="R28"/>
  <c r="S28"/>
  <c r="T28" s="1"/>
  <c r="R29"/>
  <c r="S29" s="1"/>
  <c r="T29" s="1"/>
  <c r="R30"/>
  <c r="S30"/>
  <c r="T30" s="1"/>
  <c r="R31"/>
  <c r="S31"/>
  <c r="T31" s="1"/>
  <c r="R32"/>
  <c r="S32" s="1"/>
  <c r="T32" s="1"/>
  <c r="R33"/>
  <c r="S33"/>
  <c r="T33" s="1"/>
  <c r="R34"/>
  <c r="S34" s="1"/>
  <c r="T34" s="1"/>
  <c r="R35"/>
  <c r="S35"/>
  <c r="T35" s="1"/>
  <c r="R36"/>
  <c r="S36" s="1"/>
  <c r="T36" s="1"/>
  <c r="R37"/>
  <c r="S37"/>
  <c r="T37" s="1"/>
  <c r="R38"/>
  <c r="S38" s="1"/>
  <c r="T38" s="1"/>
  <c r="R39"/>
  <c r="S39"/>
  <c r="T39" s="1"/>
  <c r="R40"/>
  <c r="S40" s="1"/>
  <c r="T40" s="1"/>
  <c r="R41"/>
  <c r="S41"/>
  <c r="T41" s="1"/>
  <c r="R42"/>
  <c r="S42" s="1"/>
  <c r="T42" s="1"/>
  <c r="R43"/>
  <c r="S43"/>
  <c r="T43" s="1"/>
  <c r="R44"/>
  <c r="S44" s="1"/>
  <c r="T44" s="1"/>
  <c r="R45"/>
  <c r="S45"/>
  <c r="T45" s="1"/>
  <c r="R46"/>
  <c r="S46" s="1"/>
  <c r="T46" s="1"/>
  <c r="R47"/>
  <c r="S47"/>
  <c r="T47" s="1"/>
  <c r="R48"/>
  <c r="S48" s="1"/>
  <c r="T48" s="1"/>
  <c r="R49"/>
  <c r="S49" s="1"/>
  <c r="T49" s="1"/>
  <c r="R50"/>
  <c r="S50"/>
  <c r="T50" s="1"/>
  <c r="R51"/>
  <c r="S51" s="1"/>
  <c r="T51" s="1"/>
  <c r="R52"/>
  <c r="S52" s="1"/>
  <c r="T52" s="1"/>
  <c r="R53"/>
  <c r="S53"/>
  <c r="T53" s="1"/>
  <c r="R54"/>
  <c r="S54" s="1"/>
  <c r="T54" s="1"/>
  <c r="R55"/>
  <c r="S55"/>
  <c r="T55" s="1"/>
  <c r="R56"/>
  <c r="S56" s="1"/>
  <c r="T56" s="1"/>
  <c r="R57"/>
  <c r="S57"/>
  <c r="T57" s="1"/>
  <c r="R58"/>
  <c r="S58" s="1"/>
  <c r="T58" s="1"/>
  <c r="R59"/>
  <c r="S59"/>
  <c r="T59" s="1"/>
  <c r="R60"/>
  <c r="S60" s="1"/>
  <c r="T60" s="1"/>
  <c r="R61"/>
  <c r="S61"/>
  <c r="T61" s="1"/>
  <c r="R62"/>
  <c r="S62" s="1"/>
  <c r="T62" s="1"/>
  <c r="R63"/>
  <c r="S63"/>
  <c r="T63" s="1"/>
  <c r="R64"/>
  <c r="S64" s="1"/>
  <c r="T64" s="1"/>
  <c r="R65"/>
  <c r="S65"/>
  <c r="T65" s="1"/>
  <c r="R66"/>
  <c r="S66"/>
  <c r="T66" s="1"/>
  <c r="R67"/>
  <c r="S67" s="1"/>
  <c r="T67" s="1"/>
  <c r="R68"/>
  <c r="S68"/>
  <c r="T68" s="1"/>
  <c r="R69"/>
  <c r="S69" s="1"/>
  <c r="T69" s="1"/>
  <c r="R70"/>
  <c r="S70" s="1"/>
  <c r="T70" s="1"/>
  <c r="R71"/>
  <c r="S71" s="1"/>
  <c r="T71" s="1"/>
  <c r="R72"/>
  <c r="S72" s="1"/>
  <c r="T72" s="1"/>
  <c r="R73"/>
  <c r="S73"/>
  <c r="T73" s="1"/>
  <c r="R74"/>
  <c r="S74" s="1"/>
  <c r="T74" s="1"/>
  <c r="R75"/>
  <c r="S75"/>
  <c r="T75" s="1"/>
  <c r="R76"/>
  <c r="S76" s="1"/>
  <c r="T76" s="1"/>
  <c r="R77"/>
  <c r="S77"/>
  <c r="T77" s="1"/>
  <c r="R78"/>
  <c r="S78" s="1"/>
  <c r="T78" s="1"/>
  <c r="R79"/>
  <c r="S79"/>
  <c r="T79" s="1"/>
  <c r="R80"/>
  <c r="S80" s="1"/>
  <c r="T80" s="1"/>
  <c r="R81"/>
  <c r="S81"/>
  <c r="T81" s="1"/>
  <c r="R82"/>
  <c r="S82"/>
  <c r="T82" s="1"/>
  <c r="R83"/>
  <c r="S83" s="1"/>
  <c r="T83" s="1"/>
  <c r="R84"/>
  <c r="S84"/>
  <c r="T84" s="1"/>
  <c r="R85"/>
  <c r="S85" s="1"/>
  <c r="T85" s="1"/>
  <c r="R86"/>
  <c r="S86"/>
  <c r="T86" s="1"/>
  <c r="R87"/>
  <c r="S87" s="1"/>
  <c r="T87" s="1"/>
  <c r="R88"/>
  <c r="S88"/>
  <c r="T88" s="1"/>
  <c r="R89"/>
  <c r="S89" s="1"/>
  <c r="T89" s="1"/>
  <c r="R90"/>
  <c r="S90"/>
  <c r="T90" s="1"/>
  <c r="R91"/>
  <c r="S91"/>
  <c r="T91" s="1"/>
  <c r="J21" i="4" s="1"/>
  <c r="R92" i="1"/>
  <c r="S92" s="1"/>
  <c r="T92" s="1"/>
  <c r="R93"/>
  <c r="S93"/>
  <c r="T93" s="1"/>
  <c r="R94"/>
  <c r="S94"/>
  <c r="T94" s="1"/>
  <c r="R95"/>
  <c r="S95" s="1"/>
  <c r="T95" s="1"/>
  <c r="R96"/>
  <c r="S96"/>
  <c r="T96" s="1"/>
  <c r="R97"/>
  <c r="S97" s="1"/>
  <c r="T97" s="1"/>
  <c r="R98"/>
  <c r="S98"/>
  <c r="T98" s="1"/>
  <c r="R99"/>
  <c r="S99" s="1"/>
  <c r="T99" s="1"/>
  <c r="R100"/>
  <c r="S100"/>
  <c r="T100" s="1"/>
  <c r="R101"/>
  <c r="S101" s="1"/>
  <c r="T101" s="1"/>
  <c r="R102"/>
  <c r="S102"/>
  <c r="T102" s="1"/>
  <c r="R103"/>
  <c r="S103" s="1"/>
  <c r="T103" s="1"/>
  <c r="R104"/>
  <c r="S104"/>
  <c r="T104" s="1"/>
  <c r="R105"/>
  <c r="S105" s="1"/>
  <c r="T105" s="1"/>
  <c r="R106"/>
  <c r="S106" s="1"/>
  <c r="T106" s="1"/>
  <c r="R107"/>
  <c r="S107"/>
  <c r="T107" s="1"/>
  <c r="R108"/>
  <c r="S108" s="1"/>
  <c r="T108" s="1"/>
  <c r="R109"/>
  <c r="S109" s="1"/>
  <c r="T109" s="1"/>
  <c r="R110"/>
  <c r="S110"/>
  <c r="T110" s="1"/>
  <c r="R111"/>
  <c r="S111" s="1"/>
  <c r="T111" s="1"/>
  <c r="R112"/>
  <c r="S112"/>
  <c r="T112" s="1"/>
  <c r="R113"/>
  <c r="S113" s="1"/>
  <c r="T113" s="1"/>
  <c r="R114"/>
  <c r="S114"/>
  <c r="T114" s="1"/>
  <c r="R115"/>
  <c r="S115"/>
  <c r="T115" s="1"/>
  <c r="R116"/>
  <c r="S116" s="1"/>
  <c r="T116" s="1"/>
  <c r="R117"/>
  <c r="S117"/>
  <c r="T117" s="1"/>
  <c r="R118"/>
  <c r="S118" s="1"/>
  <c r="T118" s="1"/>
  <c r="R119"/>
  <c r="S119"/>
  <c r="T119" s="1"/>
  <c r="R120"/>
  <c r="S120"/>
  <c r="T120" s="1"/>
  <c r="R121"/>
  <c r="S121" s="1"/>
  <c r="T121" s="1"/>
  <c r="R122"/>
  <c r="S122"/>
  <c r="T122" s="1"/>
  <c r="R123"/>
  <c r="S123" s="1"/>
  <c r="T123" s="1"/>
  <c r="R124"/>
  <c r="S124"/>
  <c r="T124" s="1"/>
  <c r="R125"/>
  <c r="S125" s="1"/>
  <c r="T125" s="1"/>
  <c r="R126"/>
  <c r="S126" s="1"/>
  <c r="T126" s="1"/>
  <c r="R127"/>
  <c r="S127"/>
  <c r="T127" s="1"/>
  <c r="R128"/>
  <c r="S128" s="1"/>
  <c r="T128" s="1"/>
  <c r="R129"/>
  <c r="S129"/>
  <c r="T129" s="1"/>
  <c r="R130"/>
  <c r="S130"/>
  <c r="T130" s="1"/>
  <c r="R131"/>
  <c r="S131" s="1"/>
  <c r="T131" s="1"/>
  <c r="R132"/>
  <c r="S132"/>
  <c r="T132" s="1"/>
  <c r="R133"/>
  <c r="S133"/>
  <c r="T133" s="1"/>
  <c r="R134"/>
  <c r="S134" s="1"/>
  <c r="T134" s="1"/>
  <c r="R135"/>
  <c r="S135"/>
  <c r="T135" s="1"/>
  <c r="R136"/>
  <c r="S136" s="1"/>
  <c r="T136" s="1"/>
  <c r="R137"/>
  <c r="S137"/>
  <c r="T137" s="1"/>
  <c r="R138"/>
  <c r="S138" s="1"/>
  <c r="T138" s="1"/>
  <c r="R139"/>
  <c r="S139" s="1"/>
  <c r="T139" s="1"/>
  <c r="R140"/>
  <c r="S140"/>
  <c r="T140" s="1"/>
  <c r="R141"/>
  <c r="S141" s="1"/>
  <c r="T141" s="1"/>
  <c r="R142"/>
  <c r="S142" s="1"/>
  <c r="T142" s="1"/>
  <c r="R143"/>
  <c r="S143"/>
  <c r="T143" s="1"/>
  <c r="R144"/>
  <c r="S144" s="1"/>
  <c r="T144" s="1"/>
  <c r="R145"/>
  <c r="S145"/>
  <c r="T145" s="1"/>
  <c r="R146"/>
  <c r="S146" s="1"/>
  <c r="T146" s="1"/>
  <c r="R147"/>
  <c r="S147"/>
  <c r="T147" s="1"/>
  <c r="R148"/>
  <c r="S148" s="1"/>
  <c r="T148" s="1"/>
  <c r="R149"/>
  <c r="S149"/>
  <c r="T149" s="1"/>
  <c r="R150"/>
  <c r="S150" s="1"/>
  <c r="T150" s="1"/>
  <c r="R151"/>
  <c r="S151"/>
  <c r="T151" s="1"/>
  <c r="R152"/>
  <c r="S152" s="1"/>
  <c r="T152" s="1"/>
  <c r="R153"/>
  <c r="S153"/>
  <c r="T153" s="1"/>
  <c r="R154"/>
  <c r="S154" s="1"/>
  <c r="T154" s="1"/>
  <c r="R155"/>
  <c r="S155"/>
  <c r="T155" s="1"/>
  <c r="R156"/>
  <c r="S156" s="1"/>
  <c r="T156" s="1"/>
  <c r="R157"/>
  <c r="S157"/>
  <c r="T157" s="1"/>
  <c r="R158"/>
  <c r="S158" s="1"/>
  <c r="T158" s="1"/>
  <c r="R159"/>
  <c r="S159"/>
  <c r="T159" s="1"/>
  <c r="R160"/>
  <c r="S160" s="1"/>
  <c r="T160" s="1"/>
  <c r="R161"/>
  <c r="S161"/>
  <c r="T161" s="1"/>
  <c r="R162"/>
  <c r="S162" s="1"/>
  <c r="T162" s="1"/>
  <c r="R163"/>
  <c r="S163"/>
  <c r="T163" s="1"/>
  <c r="R164"/>
  <c r="S164" s="1"/>
  <c r="T164" s="1"/>
  <c r="R165"/>
  <c r="S165"/>
  <c r="T165" s="1"/>
  <c r="R166"/>
  <c r="S166"/>
  <c r="T166" s="1"/>
  <c r="R167"/>
  <c r="S167" s="1"/>
  <c r="T167" s="1"/>
  <c r="R168"/>
  <c r="S168"/>
  <c r="T168" s="1"/>
  <c r="R169"/>
  <c r="S169" s="1"/>
  <c r="T169" s="1"/>
  <c r="R170"/>
  <c r="S170"/>
  <c r="T170" s="1"/>
  <c r="R171"/>
  <c r="S171" s="1"/>
  <c r="T171" s="1"/>
  <c r="R172"/>
  <c r="S172"/>
  <c r="T172" s="1"/>
  <c r="R173"/>
  <c r="S173" s="1"/>
  <c r="T173" s="1"/>
  <c r="R174"/>
  <c r="S174"/>
  <c r="T174" s="1"/>
  <c r="R175"/>
  <c r="S175" s="1"/>
  <c r="T175" s="1"/>
  <c r="R176"/>
  <c r="S176"/>
  <c r="T176" s="1"/>
  <c r="R177"/>
  <c r="S177" s="1"/>
  <c r="T177" s="1"/>
  <c r="R178"/>
  <c r="S178" s="1"/>
  <c r="T178" s="1"/>
  <c r="R179"/>
  <c r="S179"/>
  <c r="T179" s="1"/>
  <c r="R180"/>
  <c r="S180" s="1"/>
  <c r="T180" s="1"/>
  <c r="R181"/>
  <c r="S181"/>
  <c r="T181" s="1"/>
  <c r="R182"/>
  <c r="S182" s="1"/>
  <c r="T182" s="1"/>
  <c r="R183"/>
  <c r="S183"/>
  <c r="T183" s="1"/>
  <c r="R184"/>
  <c r="S184" s="1"/>
  <c r="T184" s="1"/>
  <c r="R185"/>
  <c r="S185"/>
  <c r="T185" s="1"/>
  <c r="R186"/>
  <c r="S186" s="1"/>
  <c r="T186" s="1"/>
  <c r="R187"/>
  <c r="S187"/>
  <c r="T187" s="1"/>
  <c r="R188"/>
  <c r="S188" s="1"/>
  <c r="T188" s="1"/>
  <c r="R189"/>
  <c r="S189"/>
  <c r="T189" s="1"/>
  <c r="R190"/>
  <c r="S190" s="1"/>
  <c r="T190" s="1"/>
  <c r="R191"/>
  <c r="S191"/>
  <c r="T191" s="1"/>
  <c r="R192"/>
  <c r="S192" s="1"/>
  <c r="T192" s="1"/>
  <c r="R193"/>
  <c r="S193"/>
  <c r="T193" s="1"/>
  <c r="R194"/>
  <c r="S194" s="1"/>
  <c r="T194" s="1"/>
  <c r="R195"/>
  <c r="S195"/>
  <c r="T195" s="1"/>
  <c r="R196"/>
  <c r="S196"/>
  <c r="T196" s="1"/>
  <c r="R197"/>
  <c r="S197" s="1"/>
  <c r="T197" s="1"/>
  <c r="R198"/>
  <c r="S198"/>
  <c r="T198" s="1"/>
  <c r="R199"/>
  <c r="S199" s="1"/>
  <c r="T199" s="1"/>
  <c r="R200"/>
  <c r="S200"/>
  <c r="T200" s="1"/>
  <c r="R201"/>
  <c r="S201" s="1"/>
  <c r="T201" s="1"/>
  <c r="R202"/>
  <c r="S202"/>
  <c r="T202" s="1"/>
  <c r="R203"/>
  <c r="S203" s="1"/>
  <c r="T203" s="1"/>
  <c r="R204"/>
  <c r="S204"/>
  <c r="T204" s="1"/>
  <c r="R205"/>
  <c r="S205" s="1"/>
  <c r="T205" s="1"/>
  <c r="R206"/>
  <c r="S206"/>
  <c r="T206" s="1"/>
  <c r="R207"/>
  <c r="S207" s="1"/>
  <c r="T207" s="1"/>
  <c r="R208"/>
  <c r="S208"/>
  <c r="T208" s="1"/>
  <c r="R209"/>
  <c r="S209" s="1"/>
  <c r="T209" s="1"/>
  <c r="R210"/>
  <c r="S210"/>
  <c r="T210" s="1"/>
  <c r="R211"/>
  <c r="S211" s="1"/>
  <c r="T211" s="1"/>
  <c r="R212"/>
  <c r="S212"/>
  <c r="T212" s="1"/>
  <c r="R213"/>
  <c r="S213" s="1"/>
  <c r="T213" s="1"/>
  <c r="R214"/>
  <c r="S214"/>
  <c r="T214" s="1"/>
  <c r="R215"/>
  <c r="S215" s="1"/>
  <c r="T215" s="1"/>
  <c r="R216"/>
  <c r="S216"/>
  <c r="T216" s="1"/>
  <c r="R217"/>
  <c r="S217" s="1"/>
  <c r="T217" s="1"/>
  <c r="R218"/>
  <c r="S218"/>
  <c r="T218" s="1"/>
  <c r="R219"/>
  <c r="S219" s="1"/>
  <c r="T219" s="1"/>
  <c r="R220"/>
  <c r="S220"/>
  <c r="T220" s="1"/>
  <c r="R221"/>
  <c r="S221" s="1"/>
  <c r="T221" s="1"/>
  <c r="R222"/>
  <c r="S222"/>
  <c r="T222" s="1"/>
  <c r="R223"/>
  <c r="S223" s="1"/>
  <c r="T223" s="1"/>
  <c r="R224"/>
  <c r="S224"/>
  <c r="T224" s="1"/>
  <c r="R225"/>
  <c r="S225" s="1"/>
  <c r="T225" s="1"/>
  <c r="R226"/>
  <c r="S226" s="1"/>
  <c r="T226" s="1"/>
  <c r="R227"/>
  <c r="S227"/>
  <c r="T227" s="1"/>
  <c r="R228"/>
  <c r="S228" s="1"/>
  <c r="T228" s="1"/>
  <c r="R229"/>
  <c r="S229"/>
  <c r="T229" s="1"/>
  <c r="R230"/>
  <c r="S230" s="1"/>
  <c r="T230" s="1"/>
  <c r="R231"/>
  <c r="S231"/>
  <c r="T231" s="1"/>
  <c r="R232"/>
  <c r="S232" s="1"/>
  <c r="T232" s="1"/>
  <c r="R233"/>
  <c r="S233"/>
  <c r="T233" s="1"/>
  <c r="R234"/>
  <c r="S234" s="1"/>
  <c r="T234" s="1"/>
  <c r="R235"/>
  <c r="S235"/>
  <c r="T235" s="1"/>
  <c r="R236"/>
  <c r="S236" s="1"/>
  <c r="T236" s="1"/>
  <c r="R237"/>
  <c r="S237"/>
  <c r="T237" s="1"/>
  <c r="R238"/>
  <c r="S238" s="1"/>
  <c r="T238" s="1"/>
  <c r="R239"/>
  <c r="S239"/>
  <c r="T239" s="1"/>
  <c r="R240"/>
  <c r="S240" s="1"/>
  <c r="T240" s="1"/>
  <c r="R241"/>
  <c r="S241"/>
  <c r="T241" s="1"/>
  <c r="R242"/>
  <c r="S242" s="1"/>
  <c r="T242" s="1"/>
  <c r="R243"/>
  <c r="S243"/>
  <c r="T243" s="1"/>
  <c r="R244"/>
  <c r="S244" s="1"/>
  <c r="T244" s="1"/>
  <c r="R245"/>
  <c r="S245"/>
  <c r="T245" s="1"/>
  <c r="R246"/>
  <c r="S246" s="1"/>
  <c r="T246" s="1"/>
  <c r="R247"/>
  <c r="S247"/>
  <c r="T247" s="1"/>
  <c r="R248"/>
  <c r="S248" s="1"/>
  <c r="T248" s="1"/>
  <c r="R249"/>
  <c r="S249"/>
  <c r="T249" s="1"/>
  <c r="R250"/>
  <c r="S250"/>
  <c r="T250" s="1"/>
  <c r="R251"/>
  <c r="S251" s="1"/>
  <c r="T251" s="1"/>
  <c r="R252"/>
  <c r="S252"/>
  <c r="T252" s="1"/>
  <c r="R253"/>
  <c r="S253" s="1"/>
  <c r="T253" s="1"/>
  <c r="R254"/>
  <c r="S254"/>
  <c r="T254" s="1"/>
  <c r="R255"/>
  <c r="S255" s="1"/>
  <c r="T255" s="1"/>
  <c r="R256"/>
  <c r="S256"/>
  <c r="T256" s="1"/>
  <c r="R257"/>
  <c r="S257" s="1"/>
  <c r="T257" s="1"/>
  <c r="R258"/>
  <c r="S258"/>
  <c r="T258" s="1"/>
  <c r="R259"/>
  <c r="S259" s="1"/>
  <c r="T259" s="1"/>
  <c r="R260"/>
  <c r="S260" s="1"/>
  <c r="T260" s="1"/>
  <c r="R261"/>
  <c r="S261" s="1"/>
  <c r="T261" s="1"/>
  <c r="R262"/>
  <c r="S262"/>
  <c r="T262" s="1"/>
  <c r="R263"/>
  <c r="S263"/>
  <c r="T263" s="1"/>
  <c r="R264"/>
  <c r="S264" s="1"/>
  <c r="T264" s="1"/>
  <c r="R265"/>
  <c r="S265"/>
  <c r="T265" s="1"/>
  <c r="R266"/>
  <c r="S266" s="1"/>
  <c r="T266" s="1"/>
  <c r="R267"/>
  <c r="S267"/>
  <c r="T267" s="1"/>
  <c r="R268"/>
  <c r="S268" s="1"/>
  <c r="T268" s="1"/>
  <c r="R269"/>
  <c r="S269" s="1"/>
  <c r="T269" s="1"/>
  <c r="R270"/>
  <c r="S270"/>
  <c r="T270" s="1"/>
  <c r="R271"/>
  <c r="S271" s="1"/>
  <c r="T271" s="1"/>
  <c r="R272"/>
  <c r="S272" s="1"/>
  <c r="T272" s="1"/>
  <c r="V272" s="1"/>
  <c r="X272" s="1"/>
  <c r="R273"/>
  <c r="S273" s="1"/>
  <c r="T273" s="1"/>
  <c r="R274"/>
  <c r="S274"/>
  <c r="T274" s="1"/>
  <c r="R275"/>
  <c r="S275" s="1"/>
  <c r="T275" s="1"/>
  <c r="R276"/>
  <c r="S276" s="1"/>
  <c r="T276" s="1"/>
  <c r="J42" i="4" s="1"/>
  <c r="R277" i="1"/>
  <c r="S277"/>
  <c r="T277" s="1"/>
  <c r="R278"/>
  <c r="S278" s="1"/>
  <c r="T278"/>
  <c r="R279"/>
  <c r="S279"/>
  <c r="T279" s="1"/>
  <c r="R280"/>
  <c r="S280"/>
  <c r="T280" s="1"/>
  <c r="R281"/>
  <c r="S281" s="1"/>
  <c r="T281" s="1"/>
  <c r="R282"/>
  <c r="S282"/>
  <c r="T282" s="1"/>
  <c r="R283"/>
  <c r="S283" s="1"/>
  <c r="T283" s="1"/>
  <c r="R284"/>
  <c r="S284"/>
  <c r="T284" s="1"/>
  <c r="R285"/>
  <c r="S285" s="1"/>
  <c r="T285" s="1"/>
  <c r="R286"/>
  <c r="S286"/>
  <c r="T286" s="1"/>
  <c r="R287"/>
  <c r="S287" s="1"/>
  <c r="T287" s="1"/>
  <c r="R288"/>
  <c r="S288"/>
  <c r="T288" s="1"/>
  <c r="R289"/>
  <c r="S289" s="1"/>
  <c r="T289" s="1"/>
  <c r="R290"/>
  <c r="S290"/>
  <c r="T290" s="1"/>
  <c r="R291"/>
  <c r="S291" s="1"/>
  <c r="T291" s="1"/>
  <c r="R292"/>
  <c r="S292"/>
  <c r="T292" s="1"/>
  <c r="R293"/>
  <c r="S293" s="1"/>
  <c r="T293" s="1"/>
  <c r="R294"/>
  <c r="S294" s="1"/>
  <c r="T294" s="1"/>
  <c r="V294" s="1"/>
  <c r="X294" s="1"/>
  <c r="R295"/>
  <c r="S295" s="1"/>
  <c r="T295" s="1"/>
  <c r="R296"/>
  <c r="S296"/>
  <c r="T296" s="1"/>
  <c r="R297"/>
  <c r="S297" s="1"/>
  <c r="T297" s="1"/>
  <c r="R298"/>
  <c r="S298"/>
  <c r="T298" s="1"/>
  <c r="R299"/>
  <c r="S299" s="1"/>
  <c r="T299" s="1"/>
  <c r="R300"/>
  <c r="S300"/>
  <c r="T300" s="1"/>
  <c r="R301"/>
  <c r="S301" s="1"/>
  <c r="T301" s="1"/>
  <c r="R302"/>
  <c r="S302"/>
  <c r="T302" s="1"/>
  <c r="R303"/>
  <c r="S303" s="1"/>
  <c r="T303" s="1"/>
  <c r="R304"/>
  <c r="S304"/>
  <c r="T304" s="1"/>
  <c r="R305"/>
  <c r="S305" s="1"/>
  <c r="T305" s="1"/>
  <c r="R306"/>
  <c r="S306"/>
  <c r="T306" s="1"/>
  <c r="R307"/>
  <c r="S307"/>
  <c r="T307" s="1"/>
  <c r="R308"/>
  <c r="S308" s="1"/>
  <c r="T308" s="1"/>
  <c r="V308" s="1"/>
  <c r="X308" s="1"/>
  <c r="R309"/>
  <c r="S309"/>
  <c r="T309" s="1"/>
  <c r="R310"/>
  <c r="S310" s="1"/>
  <c r="T310" s="1"/>
  <c r="V310" s="1"/>
  <c r="X310" s="1"/>
  <c r="R311"/>
  <c r="S311" s="1"/>
  <c r="T311" s="1"/>
  <c r="V311" s="1"/>
  <c r="X311" s="1"/>
  <c r="R312"/>
  <c r="S312" s="1"/>
  <c r="T312" s="1"/>
  <c r="V312" s="1"/>
  <c r="X312" s="1"/>
  <c r="R313"/>
  <c r="S313"/>
  <c r="T313" s="1"/>
  <c r="R314"/>
  <c r="S314" s="1"/>
  <c r="T314" s="1"/>
  <c r="V314" s="1"/>
  <c r="X314" s="1"/>
  <c r="R315"/>
  <c r="S315"/>
  <c r="T315" s="1"/>
  <c r="R316"/>
  <c r="S316" s="1"/>
  <c r="T316" s="1"/>
  <c r="V316" s="1"/>
  <c r="X316" s="1"/>
  <c r="R317"/>
  <c r="S317"/>
  <c r="T317" s="1"/>
  <c r="R318"/>
  <c r="S318" s="1"/>
  <c r="T318" s="1"/>
  <c r="V318" s="1"/>
  <c r="X318" s="1"/>
  <c r="R319"/>
  <c r="S319"/>
  <c r="T319" s="1"/>
  <c r="R320"/>
  <c r="S320" s="1"/>
  <c r="T320" s="1"/>
  <c r="V320" s="1"/>
  <c r="X320" s="1"/>
  <c r="R321"/>
  <c r="S321"/>
  <c r="T321" s="1"/>
  <c r="R322"/>
  <c r="S322" s="1"/>
  <c r="T322" s="1"/>
  <c r="V322" s="1"/>
  <c r="X322" s="1"/>
  <c r="R323"/>
  <c r="S323"/>
  <c r="T323" s="1"/>
  <c r="R324"/>
  <c r="S324" s="1"/>
  <c r="T324" s="1"/>
  <c r="V324" s="1"/>
  <c r="X324" s="1"/>
  <c r="R325"/>
  <c r="S325"/>
  <c r="T325" s="1"/>
  <c r="R326"/>
  <c r="S326" s="1"/>
  <c r="T326" s="1"/>
  <c r="V326" s="1"/>
  <c r="X326" s="1"/>
  <c r="R327"/>
  <c r="S327"/>
  <c r="T327" s="1"/>
  <c r="R328"/>
  <c r="S328" s="1"/>
  <c r="T328" s="1"/>
  <c r="V328" s="1"/>
  <c r="X328" s="1"/>
  <c r="R329"/>
  <c r="S329"/>
  <c r="T329" s="1"/>
  <c r="R330"/>
  <c r="S330" s="1"/>
  <c r="T330" s="1"/>
  <c r="V330" s="1"/>
  <c r="X330" s="1"/>
  <c r="R331"/>
  <c r="S331"/>
  <c r="T331" s="1"/>
  <c r="R332"/>
  <c r="S332"/>
  <c r="T332" s="1"/>
  <c r="R333"/>
  <c r="S333" s="1"/>
  <c r="T333" s="1"/>
  <c r="R334"/>
  <c r="S334"/>
  <c r="T334" s="1"/>
  <c r="R335"/>
  <c r="S335" s="1"/>
  <c r="T335" s="1"/>
  <c r="R336"/>
  <c r="S336" s="1"/>
  <c r="T336" s="1"/>
  <c r="R337"/>
  <c r="S337"/>
  <c r="T337" s="1"/>
  <c r="R338"/>
  <c r="S338" s="1"/>
  <c r="T338" s="1"/>
  <c r="R339"/>
  <c r="S339"/>
  <c r="T339" s="1"/>
  <c r="R340"/>
  <c r="S340" s="1"/>
  <c r="T340" s="1"/>
  <c r="R341"/>
  <c r="S341"/>
  <c r="T341" s="1"/>
  <c r="R342"/>
  <c r="S342" s="1"/>
  <c r="T342" s="1"/>
  <c r="R343"/>
  <c r="S343"/>
  <c r="T343" s="1"/>
  <c r="R344"/>
  <c r="S344" s="1"/>
  <c r="T344" s="1"/>
  <c r="R345"/>
  <c r="S345"/>
  <c r="T345" s="1"/>
  <c r="R346"/>
  <c r="S346" s="1"/>
  <c r="T346" s="1"/>
  <c r="R347"/>
  <c r="S347"/>
  <c r="T347" s="1"/>
  <c r="R348"/>
  <c r="S348" s="1"/>
  <c r="T348" s="1"/>
  <c r="R349"/>
  <c r="S349"/>
  <c r="T349" s="1"/>
  <c r="R350"/>
  <c r="S350"/>
  <c r="T350" s="1"/>
  <c r="R351"/>
  <c r="S351" s="1"/>
  <c r="T351" s="1"/>
  <c r="R352"/>
  <c r="S352"/>
  <c r="T352" s="1"/>
  <c r="R353"/>
  <c r="S353" s="1"/>
  <c r="T353" s="1"/>
  <c r="R354"/>
  <c r="S354"/>
  <c r="T354" s="1"/>
  <c r="R355"/>
  <c r="S355" s="1"/>
  <c r="T355" s="1"/>
  <c r="R356"/>
  <c r="S356"/>
  <c r="T356" s="1"/>
  <c r="R357"/>
  <c r="S357" s="1"/>
  <c r="T357" s="1"/>
  <c r="R358"/>
  <c r="S358"/>
  <c r="T358" s="1"/>
  <c r="R359"/>
  <c r="S359" s="1"/>
  <c r="T359" s="1"/>
  <c r="R360"/>
  <c r="S360"/>
  <c r="T360" s="1"/>
  <c r="R361"/>
  <c r="S361"/>
  <c r="T361" s="1"/>
  <c r="R362"/>
  <c r="S362" s="1"/>
  <c r="T362" s="1"/>
  <c r="R363"/>
  <c r="S363"/>
  <c r="T363" s="1"/>
  <c r="R364"/>
  <c r="S364" s="1"/>
  <c r="T364" s="1"/>
  <c r="R365"/>
  <c r="S365"/>
  <c r="T365" s="1"/>
  <c r="R366"/>
  <c r="S366" s="1"/>
  <c r="T366" s="1"/>
  <c r="R367"/>
  <c r="S367" s="1"/>
  <c r="T367" s="1"/>
  <c r="R368"/>
  <c r="S368" s="1"/>
  <c r="T368" s="1"/>
  <c r="V368" s="1"/>
  <c r="X368" s="1"/>
  <c r="R369"/>
  <c r="S369" s="1"/>
  <c r="T369" s="1"/>
  <c r="M12" i="4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O13" i="1"/>
  <c r="P13" s="1"/>
  <c r="Q13" s="1"/>
  <c r="O14"/>
  <c r="P14"/>
  <c r="Q14" s="1"/>
  <c r="O15"/>
  <c r="P15" s="1"/>
  <c r="Q15" s="1"/>
  <c r="V15" s="1"/>
  <c r="X15" s="1"/>
  <c r="O16"/>
  <c r="P16"/>
  <c r="Q16" s="1"/>
  <c r="O17"/>
  <c r="P17"/>
  <c r="Q17" s="1"/>
  <c r="O18"/>
  <c r="P18" s="1"/>
  <c r="Q18" s="1"/>
  <c r="V18" s="1"/>
  <c r="O19"/>
  <c r="P19"/>
  <c r="Q19" s="1"/>
  <c r="V19" s="1"/>
  <c r="O20"/>
  <c r="P20" s="1"/>
  <c r="Q20" s="1"/>
  <c r="V20" s="1"/>
  <c r="O21"/>
  <c r="P21"/>
  <c r="Q21" s="1"/>
  <c r="V21" s="1"/>
  <c r="X21" s="1"/>
  <c r="O22"/>
  <c r="P22"/>
  <c r="Q22" s="1"/>
  <c r="O23"/>
  <c r="P23" s="1"/>
  <c r="Q23" s="1"/>
  <c r="O24"/>
  <c r="P24"/>
  <c r="Q24" s="1"/>
  <c r="O25"/>
  <c r="P25" s="1"/>
  <c r="Q25" s="1"/>
  <c r="V25" s="1"/>
  <c r="X25" s="1"/>
  <c r="O26"/>
  <c r="P26"/>
  <c r="Q26" s="1"/>
  <c r="O27"/>
  <c r="P27" s="1"/>
  <c r="Q27" s="1"/>
  <c r="O28"/>
  <c r="P28"/>
  <c r="Q28" s="1"/>
  <c r="O29"/>
  <c r="P29" s="1"/>
  <c r="Q29" s="1"/>
  <c r="V29" s="1"/>
  <c r="X29" s="1"/>
  <c r="O30"/>
  <c r="P30"/>
  <c r="Q30" s="1"/>
  <c r="O31"/>
  <c r="P31"/>
  <c r="Q31" s="1"/>
  <c r="O32"/>
  <c r="P32" s="1"/>
  <c r="Q32" s="1"/>
  <c r="V32" s="1"/>
  <c r="O33"/>
  <c r="P33"/>
  <c r="Q33" s="1"/>
  <c r="V33" s="1"/>
  <c r="O34"/>
  <c r="P34" s="1"/>
  <c r="Q34" s="1"/>
  <c r="V34" s="1"/>
  <c r="X34" s="1"/>
  <c r="O35"/>
  <c r="P35"/>
  <c r="Q35" s="1"/>
  <c r="V35" s="1"/>
  <c r="O36"/>
  <c r="P36" s="1"/>
  <c r="Q36" s="1"/>
  <c r="V36" s="1"/>
  <c r="O37"/>
  <c r="P37"/>
  <c r="Q37" s="1"/>
  <c r="V37" s="1"/>
  <c r="O38"/>
  <c r="P38" s="1"/>
  <c r="Q38" s="1"/>
  <c r="V38" s="1"/>
  <c r="X38" s="1"/>
  <c r="O39"/>
  <c r="P39"/>
  <c r="Q39" s="1"/>
  <c r="V39" s="1"/>
  <c r="O40"/>
  <c r="P40" s="1"/>
  <c r="Q40" s="1"/>
  <c r="V40" s="1"/>
  <c r="O41"/>
  <c r="P41"/>
  <c r="Q41" s="1"/>
  <c r="V41" s="1"/>
  <c r="O42"/>
  <c r="P42" s="1"/>
  <c r="Q42" s="1"/>
  <c r="V42" s="1"/>
  <c r="X42" s="1"/>
  <c r="O43"/>
  <c r="P43"/>
  <c r="Q43" s="1"/>
  <c r="V43" s="1"/>
  <c r="O44"/>
  <c r="P44" s="1"/>
  <c r="Q44" s="1"/>
  <c r="V44" s="1"/>
  <c r="O45"/>
  <c r="P45"/>
  <c r="Q45" s="1"/>
  <c r="V45" s="1"/>
  <c r="O46"/>
  <c r="P46" s="1"/>
  <c r="Q46" s="1"/>
  <c r="V46" s="1"/>
  <c r="X46" s="1"/>
  <c r="O47"/>
  <c r="P47"/>
  <c r="Q47" s="1"/>
  <c r="V47" s="1"/>
  <c r="O48"/>
  <c r="P48" s="1"/>
  <c r="Q48" s="1"/>
  <c r="V48" s="1"/>
  <c r="O49"/>
  <c r="P49" s="1"/>
  <c r="Q49" s="1"/>
  <c r="O50"/>
  <c r="P50"/>
  <c r="Q50" s="1"/>
  <c r="V50" s="1"/>
  <c r="X50" s="1"/>
  <c r="O51"/>
  <c r="P51" s="1"/>
  <c r="Q51" s="1"/>
  <c r="O52"/>
  <c r="P52" s="1"/>
  <c r="Q52" s="1"/>
  <c r="O53"/>
  <c r="P53"/>
  <c r="Q53" s="1"/>
  <c r="V53" s="1"/>
  <c r="X53" s="1"/>
  <c r="O54"/>
  <c r="P54" s="1"/>
  <c r="Q54" s="1"/>
  <c r="V54" s="1"/>
  <c r="O55"/>
  <c r="P55"/>
  <c r="Q55" s="1"/>
  <c r="V55" s="1"/>
  <c r="O56"/>
  <c r="P56" s="1"/>
  <c r="Q56" s="1"/>
  <c r="V56" s="1"/>
  <c r="O57"/>
  <c r="P57"/>
  <c r="Q57" s="1"/>
  <c r="V57" s="1"/>
  <c r="X57" s="1"/>
  <c r="O58"/>
  <c r="P58" s="1"/>
  <c r="Q58" s="1"/>
  <c r="V58" s="1"/>
  <c r="O59"/>
  <c r="P59"/>
  <c r="Q59" s="1"/>
  <c r="V59" s="1"/>
  <c r="O60"/>
  <c r="P60" s="1"/>
  <c r="Q60" s="1"/>
  <c r="V60" s="1"/>
  <c r="O61"/>
  <c r="P61"/>
  <c r="Q61" s="1"/>
  <c r="V61" s="1"/>
  <c r="X61" s="1"/>
  <c r="O62"/>
  <c r="P62" s="1"/>
  <c r="Q62" s="1"/>
  <c r="V62" s="1"/>
  <c r="O63"/>
  <c r="P63"/>
  <c r="Q63" s="1"/>
  <c r="V63" s="1"/>
  <c r="O64"/>
  <c r="P64" s="1"/>
  <c r="Q64" s="1"/>
  <c r="V64" s="1"/>
  <c r="O65"/>
  <c r="P65"/>
  <c r="Q65" s="1"/>
  <c r="V65" s="1"/>
  <c r="X65" s="1"/>
  <c r="O66"/>
  <c r="P66"/>
  <c r="Q66" s="1"/>
  <c r="O67"/>
  <c r="P67" s="1"/>
  <c r="Q67" s="1"/>
  <c r="O68"/>
  <c r="P68"/>
  <c r="Q68" s="1"/>
  <c r="O69"/>
  <c r="P69" s="1"/>
  <c r="Q69" s="1"/>
  <c r="V69" s="1"/>
  <c r="X69" s="1"/>
  <c r="N18" i="4" s="1"/>
  <c r="O70" i="1"/>
  <c r="P70" s="1"/>
  <c r="Q70" s="1"/>
  <c r="O71"/>
  <c r="P71"/>
  <c r="Q71" s="1"/>
  <c r="O72"/>
  <c r="P72" s="1"/>
  <c r="Q72" s="1"/>
  <c r="V72" s="1"/>
  <c r="O73"/>
  <c r="P73"/>
  <c r="Q73" s="1"/>
  <c r="V73" s="1"/>
  <c r="X73" s="1"/>
  <c r="O74"/>
  <c r="P74" s="1"/>
  <c r="Q74" s="1"/>
  <c r="V74" s="1"/>
  <c r="O75"/>
  <c r="P75"/>
  <c r="Q75" s="1"/>
  <c r="V75" s="1"/>
  <c r="O76"/>
  <c r="P76" s="1"/>
  <c r="Q76" s="1"/>
  <c r="V76" s="1"/>
  <c r="O77"/>
  <c r="P77"/>
  <c r="Q77" s="1"/>
  <c r="V77" s="1"/>
  <c r="X77" s="1"/>
  <c r="O78"/>
  <c r="P78" s="1"/>
  <c r="Q78" s="1"/>
  <c r="V78" s="1"/>
  <c r="O79"/>
  <c r="P79"/>
  <c r="Q79" s="1"/>
  <c r="V79" s="1"/>
  <c r="O80"/>
  <c r="P80" s="1"/>
  <c r="Q80" s="1"/>
  <c r="V80" s="1"/>
  <c r="O81"/>
  <c r="P81"/>
  <c r="Q81" s="1"/>
  <c r="V81" s="1"/>
  <c r="X81" s="1"/>
  <c r="O82"/>
  <c r="P82"/>
  <c r="Q82" s="1"/>
  <c r="O83"/>
  <c r="P83" s="1"/>
  <c r="Q83" s="1"/>
  <c r="O84"/>
  <c r="P84"/>
  <c r="Q84" s="1"/>
  <c r="O85"/>
  <c r="P85" s="1"/>
  <c r="Q85" s="1"/>
  <c r="O86"/>
  <c r="P86"/>
  <c r="Q86" s="1"/>
  <c r="O87"/>
  <c r="P87" s="1"/>
  <c r="Q87" s="1"/>
  <c r="O88"/>
  <c r="P88"/>
  <c r="Q88" s="1"/>
  <c r="O89"/>
  <c r="P89" s="1"/>
  <c r="Q89" s="1"/>
  <c r="O90"/>
  <c r="P90"/>
  <c r="Q90" s="1"/>
  <c r="O91"/>
  <c r="P91"/>
  <c r="Q91" s="1"/>
  <c r="O92"/>
  <c r="P92" s="1"/>
  <c r="Q92" s="1"/>
  <c r="O93"/>
  <c r="P93"/>
  <c r="Q93" s="1"/>
  <c r="O94"/>
  <c r="P94"/>
  <c r="Q94" s="1"/>
  <c r="O95"/>
  <c r="P95" s="1"/>
  <c r="Q95" s="1"/>
  <c r="V95" s="1"/>
  <c r="X95" s="1"/>
  <c r="O96"/>
  <c r="P96"/>
  <c r="Q96" s="1"/>
  <c r="V96" s="1"/>
  <c r="X96" s="1"/>
  <c r="O97"/>
  <c r="P97" s="1"/>
  <c r="Q97" s="1"/>
  <c r="O98"/>
  <c r="P98"/>
  <c r="Q98" s="1"/>
  <c r="O99"/>
  <c r="P99" s="1"/>
  <c r="Q99" s="1"/>
  <c r="V99" s="1"/>
  <c r="X99" s="1"/>
  <c r="O100"/>
  <c r="P100"/>
  <c r="Q100" s="1"/>
  <c r="V100" s="1"/>
  <c r="X100" s="1"/>
  <c r="O101"/>
  <c r="P101" s="1"/>
  <c r="Q101" s="1"/>
  <c r="O102"/>
  <c r="P102"/>
  <c r="Q102" s="1"/>
  <c r="O103"/>
  <c r="P103" s="1"/>
  <c r="Q103" s="1"/>
  <c r="V103" s="1"/>
  <c r="X103" s="1"/>
  <c r="O104"/>
  <c r="P104"/>
  <c r="Q104" s="1"/>
  <c r="V104" s="1"/>
  <c r="X104" s="1"/>
  <c r="O105"/>
  <c r="P105" s="1"/>
  <c r="Q105" s="1"/>
  <c r="O106"/>
  <c r="P106" s="1"/>
  <c r="Q106" s="1"/>
  <c r="V106" s="1"/>
  <c r="X106" s="1"/>
  <c r="O107"/>
  <c r="P107"/>
  <c r="Q107" s="1"/>
  <c r="O108"/>
  <c r="P108" s="1"/>
  <c r="Q108" s="1"/>
  <c r="O109"/>
  <c r="P109" s="1"/>
  <c r="Q109" s="1"/>
  <c r="O110"/>
  <c r="P110"/>
  <c r="Q110" s="1"/>
  <c r="O111"/>
  <c r="P111" s="1"/>
  <c r="Q111" s="1"/>
  <c r="O112"/>
  <c r="P112" s="1"/>
  <c r="Q112" s="1"/>
  <c r="O113"/>
  <c r="P113"/>
  <c r="Q113" s="1"/>
  <c r="V113" s="1"/>
  <c r="X113" s="1"/>
  <c r="O114"/>
  <c r="P114" s="1"/>
  <c r="Q114" s="1"/>
  <c r="O115"/>
  <c r="P115" s="1"/>
  <c r="Q115" s="1"/>
  <c r="V115" s="1"/>
  <c r="X115" s="1"/>
  <c r="O116"/>
  <c r="P116"/>
  <c r="Q116" s="1"/>
  <c r="V116" s="1"/>
  <c r="X116" s="1"/>
  <c r="O117"/>
  <c r="P117" s="1"/>
  <c r="Q117" s="1"/>
  <c r="O118"/>
  <c r="P118"/>
  <c r="Q118" s="1"/>
  <c r="O119"/>
  <c r="P119" s="1"/>
  <c r="Q119" s="1"/>
  <c r="V119" s="1"/>
  <c r="X119" s="1"/>
  <c r="O120"/>
  <c r="P120" s="1"/>
  <c r="Q120" s="1"/>
  <c r="O121"/>
  <c r="P121"/>
  <c r="Q121" s="1"/>
  <c r="O122"/>
  <c r="P122" s="1"/>
  <c r="Q122" s="1"/>
  <c r="V122" s="1"/>
  <c r="X122" s="1"/>
  <c r="O123"/>
  <c r="P123"/>
  <c r="Q123" s="1"/>
  <c r="O124"/>
  <c r="P124" s="1"/>
  <c r="Q124" s="1"/>
  <c r="O125"/>
  <c r="P125"/>
  <c r="Q125" s="1"/>
  <c r="O126"/>
  <c r="O127"/>
  <c r="O128"/>
  <c r="O129"/>
  <c r="O130"/>
  <c r="P130" s="1"/>
  <c r="Q130" s="1"/>
  <c r="V130" s="1"/>
  <c r="X130" s="1"/>
  <c r="O131"/>
  <c r="P131"/>
  <c r="Q131" s="1"/>
  <c r="O132"/>
  <c r="P132" s="1"/>
  <c r="Q132" s="1"/>
  <c r="O133"/>
  <c r="O134"/>
  <c r="O135"/>
  <c r="O136"/>
  <c r="O137"/>
  <c r="O138"/>
  <c r="O139"/>
  <c r="O140"/>
  <c r="O141"/>
  <c r="O142"/>
  <c r="P142"/>
  <c r="Q142" s="1"/>
  <c r="O143"/>
  <c r="P143" s="1"/>
  <c r="Q143" s="1"/>
  <c r="O144"/>
  <c r="P144"/>
  <c r="Q144" s="1"/>
  <c r="O145"/>
  <c r="P145" s="1"/>
  <c r="Q145" s="1"/>
  <c r="O146"/>
  <c r="P146"/>
  <c r="Q146" s="1"/>
  <c r="O147"/>
  <c r="P147" s="1"/>
  <c r="Q147" s="1"/>
  <c r="O148"/>
  <c r="P148"/>
  <c r="Q148" s="1"/>
  <c r="O149"/>
  <c r="P149" s="1"/>
  <c r="Q149" s="1"/>
  <c r="O150"/>
  <c r="P150"/>
  <c r="Q150" s="1"/>
  <c r="O151"/>
  <c r="P151" s="1"/>
  <c r="Q151" s="1"/>
  <c r="O152"/>
  <c r="P152"/>
  <c r="Q152" s="1"/>
  <c r="O153"/>
  <c r="P153" s="1"/>
  <c r="Q153" s="1"/>
  <c r="O154"/>
  <c r="P154"/>
  <c r="Q154" s="1"/>
  <c r="O155"/>
  <c r="P155" s="1"/>
  <c r="Q155" s="1"/>
  <c r="O156"/>
  <c r="P156"/>
  <c r="Q156" s="1"/>
  <c r="O157"/>
  <c r="P157" s="1"/>
  <c r="Q157" s="1"/>
  <c r="O158"/>
  <c r="P158"/>
  <c r="Q158" s="1"/>
  <c r="O159"/>
  <c r="P159" s="1"/>
  <c r="Q159" s="1"/>
  <c r="O160"/>
  <c r="P160"/>
  <c r="Q160" s="1"/>
  <c r="O161"/>
  <c r="P161" s="1"/>
  <c r="Q161" s="1"/>
  <c r="O162"/>
  <c r="P162"/>
  <c r="Q162" s="1"/>
  <c r="O163"/>
  <c r="P163" s="1"/>
  <c r="Q163" s="1"/>
  <c r="O164"/>
  <c r="P164"/>
  <c r="Q164" s="1"/>
  <c r="O165"/>
  <c r="P165" s="1"/>
  <c r="Q165" s="1"/>
  <c r="O166"/>
  <c r="P166" s="1"/>
  <c r="Q166" s="1"/>
  <c r="O167"/>
  <c r="P167"/>
  <c r="Q167" s="1"/>
  <c r="O168"/>
  <c r="P168" s="1"/>
  <c r="Q168" s="1"/>
  <c r="O169"/>
  <c r="P169"/>
  <c r="Q169" s="1"/>
  <c r="V169" s="1"/>
  <c r="X169" s="1"/>
  <c r="O170"/>
  <c r="P170" s="1"/>
  <c r="Q170" s="1"/>
  <c r="O171"/>
  <c r="P171"/>
  <c r="Q171" s="1"/>
  <c r="O172"/>
  <c r="P172" s="1"/>
  <c r="Q172" s="1"/>
  <c r="O173"/>
  <c r="P173"/>
  <c r="Q173" s="1"/>
  <c r="V173" s="1"/>
  <c r="X173" s="1"/>
  <c r="O174"/>
  <c r="P174" s="1"/>
  <c r="Q174" s="1"/>
  <c r="O175"/>
  <c r="P175"/>
  <c r="Q175" s="1"/>
  <c r="O176"/>
  <c r="P176" s="1"/>
  <c r="Q176" s="1"/>
  <c r="O177"/>
  <c r="P177"/>
  <c r="Q177" s="1"/>
  <c r="V177" s="1"/>
  <c r="X177" s="1"/>
  <c r="O178"/>
  <c r="P178"/>
  <c r="Q178" s="1"/>
  <c r="O179"/>
  <c r="P179" s="1"/>
  <c r="Q179" s="1"/>
  <c r="O180"/>
  <c r="P180"/>
  <c r="Q180" s="1"/>
  <c r="O181"/>
  <c r="P181" s="1"/>
  <c r="Q181" s="1"/>
  <c r="O182"/>
  <c r="P182"/>
  <c r="Q182" s="1"/>
  <c r="O183"/>
  <c r="P183" s="1"/>
  <c r="Q183" s="1"/>
  <c r="O184"/>
  <c r="P184"/>
  <c r="Q184" s="1"/>
  <c r="O185"/>
  <c r="P185" s="1"/>
  <c r="Q185" s="1"/>
  <c r="O186"/>
  <c r="P186"/>
  <c r="Q186" s="1"/>
  <c r="O187"/>
  <c r="P187" s="1"/>
  <c r="Q187" s="1"/>
  <c r="O188"/>
  <c r="P188"/>
  <c r="Q188" s="1"/>
  <c r="O189"/>
  <c r="P189" s="1"/>
  <c r="Q189" s="1"/>
  <c r="O190"/>
  <c r="P190"/>
  <c r="Q190" s="1"/>
  <c r="O191"/>
  <c r="P191" s="1"/>
  <c r="Q191" s="1"/>
  <c r="O192"/>
  <c r="P192"/>
  <c r="Q192" s="1"/>
  <c r="O193"/>
  <c r="P193" s="1"/>
  <c r="Q193" s="1"/>
  <c r="O194"/>
  <c r="P194"/>
  <c r="Q194" s="1"/>
  <c r="O195"/>
  <c r="P195" s="1"/>
  <c r="Q195" s="1"/>
  <c r="O196"/>
  <c r="P196" s="1"/>
  <c r="Q196" s="1"/>
  <c r="O197"/>
  <c r="P197"/>
  <c r="Q197" s="1"/>
  <c r="V197" s="1"/>
  <c r="X197" s="1"/>
  <c r="O198"/>
  <c r="P198" s="1"/>
  <c r="Q198" s="1"/>
  <c r="O199"/>
  <c r="P199"/>
  <c r="Q199" s="1"/>
  <c r="O200"/>
  <c r="P200" s="1"/>
  <c r="Q200" s="1"/>
  <c r="O201"/>
  <c r="P201"/>
  <c r="Q201" s="1"/>
  <c r="V201" s="1"/>
  <c r="X201" s="1"/>
  <c r="O202"/>
  <c r="P202" s="1"/>
  <c r="Q202" s="1"/>
  <c r="O203"/>
  <c r="P203"/>
  <c r="Q203" s="1"/>
  <c r="O204"/>
  <c r="P204" s="1"/>
  <c r="Q204" s="1"/>
  <c r="O205"/>
  <c r="P205"/>
  <c r="Q205" s="1"/>
  <c r="V205" s="1"/>
  <c r="X205" s="1"/>
  <c r="O206"/>
  <c r="P206" s="1"/>
  <c r="Q206" s="1"/>
  <c r="O207"/>
  <c r="P207"/>
  <c r="Q207" s="1"/>
  <c r="O208"/>
  <c r="P208" s="1"/>
  <c r="Q208" s="1"/>
  <c r="O209"/>
  <c r="P209"/>
  <c r="Q209" s="1"/>
  <c r="V209" s="1"/>
  <c r="X209" s="1"/>
  <c r="O210"/>
  <c r="P210" s="1"/>
  <c r="Q210" s="1"/>
  <c r="O211"/>
  <c r="P211"/>
  <c r="Q211" s="1"/>
  <c r="O212"/>
  <c r="P212" s="1"/>
  <c r="Q212" s="1"/>
  <c r="O213"/>
  <c r="P213"/>
  <c r="Q213" s="1"/>
  <c r="V213" s="1"/>
  <c r="X213" s="1"/>
  <c r="O214"/>
  <c r="P214" s="1"/>
  <c r="Q214" s="1"/>
  <c r="O215"/>
  <c r="P215"/>
  <c r="Q215" s="1"/>
  <c r="O216"/>
  <c r="P216" s="1"/>
  <c r="Q216" s="1"/>
  <c r="O217"/>
  <c r="P217"/>
  <c r="Q217" s="1"/>
  <c r="V217" s="1"/>
  <c r="X217" s="1"/>
  <c r="O218"/>
  <c r="P218" s="1"/>
  <c r="Q218" s="1"/>
  <c r="O219"/>
  <c r="P219"/>
  <c r="Q219" s="1"/>
  <c r="O220"/>
  <c r="P220" s="1"/>
  <c r="Q220" s="1"/>
  <c r="O221"/>
  <c r="P221"/>
  <c r="Q221" s="1"/>
  <c r="V221" s="1"/>
  <c r="X221" s="1"/>
  <c r="O222"/>
  <c r="P222" s="1"/>
  <c r="Q222" s="1"/>
  <c r="O223"/>
  <c r="P223"/>
  <c r="Q223" s="1"/>
  <c r="O224"/>
  <c r="P224" s="1"/>
  <c r="Q224" s="1"/>
  <c r="O225"/>
  <c r="P225"/>
  <c r="Q225" s="1"/>
  <c r="V225" s="1"/>
  <c r="X225" s="1"/>
  <c r="O226"/>
  <c r="P226"/>
  <c r="Q226" s="1"/>
  <c r="O227"/>
  <c r="P227" s="1"/>
  <c r="Q227" s="1"/>
  <c r="O228"/>
  <c r="P228"/>
  <c r="Q228" s="1"/>
  <c r="O229"/>
  <c r="P229" s="1"/>
  <c r="Q229" s="1"/>
  <c r="O230"/>
  <c r="P230"/>
  <c r="Q230" s="1"/>
  <c r="O231"/>
  <c r="P231" s="1"/>
  <c r="Q231" s="1"/>
  <c r="O232"/>
  <c r="P232"/>
  <c r="Q232" s="1"/>
  <c r="O233"/>
  <c r="P233" s="1"/>
  <c r="Q233" s="1"/>
  <c r="O234"/>
  <c r="P234"/>
  <c r="Q234" s="1"/>
  <c r="O235"/>
  <c r="P235" s="1"/>
  <c r="Q235" s="1"/>
  <c r="O236"/>
  <c r="P236"/>
  <c r="Q236" s="1"/>
  <c r="O237"/>
  <c r="P237" s="1"/>
  <c r="Q237" s="1"/>
  <c r="O238"/>
  <c r="P238"/>
  <c r="Q238" s="1"/>
  <c r="O239"/>
  <c r="P239" s="1"/>
  <c r="Q239" s="1"/>
  <c r="O240"/>
  <c r="P240"/>
  <c r="Q240" s="1"/>
  <c r="O241"/>
  <c r="P241" s="1"/>
  <c r="Q241" s="1"/>
  <c r="O242"/>
  <c r="P242"/>
  <c r="Q242" s="1"/>
  <c r="O243"/>
  <c r="P243" s="1"/>
  <c r="Q243" s="1"/>
  <c r="O244"/>
  <c r="P244"/>
  <c r="Q244" s="1"/>
  <c r="O245"/>
  <c r="P245" s="1"/>
  <c r="Q245" s="1"/>
  <c r="O246"/>
  <c r="P246"/>
  <c r="Q246" s="1"/>
  <c r="O247"/>
  <c r="P247" s="1"/>
  <c r="Q247" s="1"/>
  <c r="O248"/>
  <c r="P248"/>
  <c r="Q248" s="1"/>
  <c r="O249"/>
  <c r="P249" s="1"/>
  <c r="Q249" s="1"/>
  <c r="O250"/>
  <c r="P250" s="1"/>
  <c r="Q250" s="1"/>
  <c r="O251"/>
  <c r="P251"/>
  <c r="Q251" s="1"/>
  <c r="O252"/>
  <c r="P252" s="1"/>
  <c r="Q252" s="1"/>
  <c r="O253"/>
  <c r="P253"/>
  <c r="Q253" s="1"/>
  <c r="V253" s="1"/>
  <c r="X253" s="1"/>
  <c r="O254"/>
  <c r="P254" s="1"/>
  <c r="Q254" s="1"/>
  <c r="O255"/>
  <c r="P255"/>
  <c r="Q255" s="1"/>
  <c r="O256"/>
  <c r="P256" s="1"/>
  <c r="Q256" s="1"/>
  <c r="O257"/>
  <c r="P257"/>
  <c r="Q257" s="1"/>
  <c r="V257" s="1"/>
  <c r="X257" s="1"/>
  <c r="O258"/>
  <c r="P258" s="1"/>
  <c r="Q258" s="1"/>
  <c r="O259"/>
  <c r="P259"/>
  <c r="Q259" s="1"/>
  <c r="O260"/>
  <c r="P260"/>
  <c r="Q260" s="1"/>
  <c r="O261"/>
  <c r="P261" s="1"/>
  <c r="Q261" s="1"/>
  <c r="O262"/>
  <c r="P262"/>
  <c r="Q262" s="1"/>
  <c r="O263"/>
  <c r="P263"/>
  <c r="Q263" s="1"/>
  <c r="O264"/>
  <c r="P264" s="1"/>
  <c r="Q264"/>
  <c r="V264" s="1"/>
  <c r="X264" s="1"/>
  <c r="O265"/>
  <c r="P265"/>
  <c r="Q265" s="1"/>
  <c r="O266"/>
  <c r="P266" s="1"/>
  <c r="Q266"/>
  <c r="V266" s="1"/>
  <c r="X266" s="1"/>
  <c r="O267"/>
  <c r="P267"/>
  <c r="Q267" s="1"/>
  <c r="O268"/>
  <c r="P268" s="1"/>
  <c r="Q268"/>
  <c r="V268" s="1"/>
  <c r="X268" s="1"/>
  <c r="O269"/>
  <c r="P269" s="1"/>
  <c r="Q269"/>
  <c r="O270"/>
  <c r="P270"/>
  <c r="Q270" s="1"/>
  <c r="O271"/>
  <c r="P271" s="1"/>
  <c r="Q271"/>
  <c r="O272"/>
  <c r="P272" s="1"/>
  <c r="Q272"/>
  <c r="O273"/>
  <c r="P273"/>
  <c r="Q273" s="1"/>
  <c r="V273" s="1"/>
  <c r="X273" s="1"/>
  <c r="O274"/>
  <c r="P274" s="1"/>
  <c r="Q274"/>
  <c r="O275"/>
  <c r="P275"/>
  <c r="Q275" s="1"/>
  <c r="V275" s="1"/>
  <c r="X275" s="1"/>
  <c r="O276"/>
  <c r="P276"/>
  <c r="Q276" s="1"/>
  <c r="H42" i="4" s="1"/>
  <c r="L42" s="1"/>
  <c r="O277" i="1"/>
  <c r="P277"/>
  <c r="Q277" s="1"/>
  <c r="O278"/>
  <c r="P278" s="1"/>
  <c r="Q278" s="1"/>
  <c r="V278" s="1"/>
  <c r="X278" s="1"/>
  <c r="O279"/>
  <c r="P279"/>
  <c r="Q279" s="1"/>
  <c r="O280"/>
  <c r="P280"/>
  <c r="Q280" s="1"/>
  <c r="O281"/>
  <c r="P281" s="1"/>
  <c r="Q281" s="1"/>
  <c r="O282"/>
  <c r="P282"/>
  <c r="Q282" s="1"/>
  <c r="V282" s="1"/>
  <c r="X282" s="1"/>
  <c r="O283"/>
  <c r="P283" s="1"/>
  <c r="Q283" s="1"/>
  <c r="V283" s="1"/>
  <c r="X283" s="1"/>
  <c r="O284"/>
  <c r="P284"/>
  <c r="Q284" s="1"/>
  <c r="O285"/>
  <c r="P285" s="1"/>
  <c r="Q285" s="1"/>
  <c r="V285" s="1"/>
  <c r="X285" s="1"/>
  <c r="O286"/>
  <c r="P286"/>
  <c r="Q286" s="1"/>
  <c r="V286" s="1"/>
  <c r="X286" s="1"/>
  <c r="O287"/>
  <c r="P287" s="1"/>
  <c r="Q287" s="1"/>
  <c r="V287" s="1"/>
  <c r="X287" s="1"/>
  <c r="O288"/>
  <c r="P288"/>
  <c r="Q288" s="1"/>
  <c r="O289"/>
  <c r="P289" s="1"/>
  <c r="Q289" s="1"/>
  <c r="V289" s="1"/>
  <c r="X289" s="1"/>
  <c r="O290"/>
  <c r="P290"/>
  <c r="Q290" s="1"/>
  <c r="V290" s="1"/>
  <c r="X290" s="1"/>
  <c r="O291"/>
  <c r="P291" s="1"/>
  <c r="Q291" s="1"/>
  <c r="V291" s="1"/>
  <c r="X291" s="1"/>
  <c r="O292"/>
  <c r="P292"/>
  <c r="Q292" s="1"/>
  <c r="O293"/>
  <c r="P293" s="1"/>
  <c r="Q293" s="1"/>
  <c r="V293" s="1"/>
  <c r="X293" s="1"/>
  <c r="O294"/>
  <c r="P294"/>
  <c r="Q294" s="1"/>
  <c r="O295"/>
  <c r="P295" s="1"/>
  <c r="Q295" s="1"/>
  <c r="V295" s="1"/>
  <c r="X295" s="1"/>
  <c r="O296"/>
  <c r="P296"/>
  <c r="Q296" s="1"/>
  <c r="O297"/>
  <c r="P297" s="1"/>
  <c r="Q297" s="1"/>
  <c r="V297" s="1"/>
  <c r="X297" s="1"/>
  <c r="O298"/>
  <c r="P298"/>
  <c r="Q298" s="1"/>
  <c r="V298" s="1"/>
  <c r="X298" s="1"/>
  <c r="O299"/>
  <c r="P299" s="1"/>
  <c r="Q299" s="1"/>
  <c r="V299" s="1"/>
  <c r="X299" s="1"/>
  <c r="O300"/>
  <c r="P300"/>
  <c r="Q300" s="1"/>
  <c r="O301"/>
  <c r="P301" s="1"/>
  <c r="Q301" s="1"/>
  <c r="V301" s="1"/>
  <c r="X301" s="1"/>
  <c r="O302"/>
  <c r="P302"/>
  <c r="Q302" s="1"/>
  <c r="V302" s="1"/>
  <c r="X302" s="1"/>
  <c r="O303"/>
  <c r="P303" s="1"/>
  <c r="Q303" s="1"/>
  <c r="V303" s="1"/>
  <c r="X303" s="1"/>
  <c r="O304"/>
  <c r="P304"/>
  <c r="Q304" s="1"/>
  <c r="O305"/>
  <c r="P305" s="1"/>
  <c r="Q305" s="1"/>
  <c r="V305" s="1"/>
  <c r="X305" s="1"/>
  <c r="O306"/>
  <c r="P306"/>
  <c r="Q306" s="1"/>
  <c r="V306" s="1"/>
  <c r="X306" s="1"/>
  <c r="O307"/>
  <c r="P307"/>
  <c r="Q307" s="1"/>
  <c r="O308"/>
  <c r="P308" s="1"/>
  <c r="Q308"/>
  <c r="O309"/>
  <c r="P309"/>
  <c r="Q309" s="1"/>
  <c r="V309" s="1"/>
  <c r="X309" s="1"/>
  <c r="O310"/>
  <c r="P310" s="1"/>
  <c r="Q310"/>
  <c r="O311"/>
  <c r="P311"/>
  <c r="Q311" s="1"/>
  <c r="O312"/>
  <c r="P312" s="1"/>
  <c r="Q312"/>
  <c r="O313"/>
  <c r="P313"/>
  <c r="Q313" s="1"/>
  <c r="V313" s="1"/>
  <c r="X313" s="1"/>
  <c r="O314"/>
  <c r="P314" s="1"/>
  <c r="Q314"/>
  <c r="O315"/>
  <c r="P315"/>
  <c r="Q315" s="1"/>
  <c r="V315" s="1"/>
  <c r="X315" s="1"/>
  <c r="O316"/>
  <c r="P316" s="1"/>
  <c r="Q316"/>
  <c r="O317"/>
  <c r="P317"/>
  <c r="Q317" s="1"/>
  <c r="V317" s="1"/>
  <c r="X317" s="1"/>
  <c r="O318"/>
  <c r="P318" s="1"/>
  <c r="Q318"/>
  <c r="O319"/>
  <c r="P319"/>
  <c r="Q319" s="1"/>
  <c r="V319" s="1"/>
  <c r="X319" s="1"/>
  <c r="O320"/>
  <c r="P320" s="1"/>
  <c r="Q320"/>
  <c r="O321"/>
  <c r="P321"/>
  <c r="Q321" s="1"/>
  <c r="V321" s="1"/>
  <c r="X321" s="1"/>
  <c r="O322"/>
  <c r="P322" s="1"/>
  <c r="Q322"/>
  <c r="O323"/>
  <c r="P323"/>
  <c r="Q323" s="1"/>
  <c r="V323" s="1"/>
  <c r="X323" s="1"/>
  <c r="O324"/>
  <c r="P324" s="1"/>
  <c r="Q324"/>
  <c r="O325"/>
  <c r="P325"/>
  <c r="Q325" s="1"/>
  <c r="V325" s="1"/>
  <c r="X325" s="1"/>
  <c r="O326"/>
  <c r="P326" s="1"/>
  <c r="Q326"/>
  <c r="O327"/>
  <c r="P327"/>
  <c r="Q327" s="1"/>
  <c r="V327" s="1"/>
  <c r="X327" s="1"/>
  <c r="O328"/>
  <c r="P328" s="1"/>
  <c r="Q328"/>
  <c r="O329"/>
  <c r="P329"/>
  <c r="Q329" s="1"/>
  <c r="V329" s="1"/>
  <c r="X329" s="1"/>
  <c r="O330"/>
  <c r="P330" s="1"/>
  <c r="Q330"/>
  <c r="O331"/>
  <c r="P331"/>
  <c r="Q331" s="1"/>
  <c r="V331" s="1"/>
  <c r="X331" s="1"/>
  <c r="O332"/>
  <c r="P332" s="1"/>
  <c r="Q332"/>
  <c r="O333"/>
  <c r="P333"/>
  <c r="Q333" s="1"/>
  <c r="V333" s="1"/>
  <c r="X333" s="1"/>
  <c r="O334"/>
  <c r="P334" s="1"/>
  <c r="Q334"/>
  <c r="O335"/>
  <c r="P335"/>
  <c r="Q335" s="1"/>
  <c r="V335" s="1"/>
  <c r="X335" s="1"/>
  <c r="O336"/>
  <c r="P336"/>
  <c r="Q336" s="1"/>
  <c r="O337"/>
  <c r="P337" s="1"/>
  <c r="Q337" s="1"/>
  <c r="V337" s="1"/>
  <c r="X337" s="1"/>
  <c r="O338"/>
  <c r="P338"/>
  <c r="Q338" s="1"/>
  <c r="O339"/>
  <c r="P339" s="1"/>
  <c r="Q339" s="1"/>
  <c r="V339" s="1"/>
  <c r="X339" s="1"/>
  <c r="O340"/>
  <c r="P340"/>
  <c r="Q340" s="1"/>
  <c r="O341"/>
  <c r="P341" s="1"/>
  <c r="Q341" s="1"/>
  <c r="V341" s="1"/>
  <c r="X341" s="1"/>
  <c r="O342"/>
  <c r="P342"/>
  <c r="Q342" s="1"/>
  <c r="O343"/>
  <c r="P343" s="1"/>
  <c r="Q343" s="1"/>
  <c r="V343" s="1"/>
  <c r="X343" s="1"/>
  <c r="O344"/>
  <c r="P344"/>
  <c r="Q344" s="1"/>
  <c r="O345"/>
  <c r="P345" s="1"/>
  <c r="Q345" s="1"/>
  <c r="V345" s="1"/>
  <c r="X345" s="1"/>
  <c r="O346"/>
  <c r="P346"/>
  <c r="Q346" s="1"/>
  <c r="O347"/>
  <c r="P347" s="1"/>
  <c r="Q347" s="1"/>
  <c r="V347" s="1"/>
  <c r="X347" s="1"/>
  <c r="O348"/>
  <c r="P348"/>
  <c r="Q348" s="1"/>
  <c r="O349"/>
  <c r="P349" s="1"/>
  <c r="Q349" s="1"/>
  <c r="V349" s="1"/>
  <c r="X349" s="1"/>
  <c r="O350"/>
  <c r="P350" s="1"/>
  <c r="Q350" s="1"/>
  <c r="O351"/>
  <c r="P351"/>
  <c r="Q351" s="1"/>
  <c r="O352"/>
  <c r="P352" s="1"/>
  <c r="Q352" s="1"/>
  <c r="V352" s="1"/>
  <c r="X352" s="1"/>
  <c r="O353"/>
  <c r="P353"/>
  <c r="Q353" s="1"/>
  <c r="O354"/>
  <c r="P354" s="1"/>
  <c r="Q354" s="1"/>
  <c r="V354" s="1"/>
  <c r="X354" s="1"/>
  <c r="O355"/>
  <c r="P355"/>
  <c r="Q355" s="1"/>
  <c r="O356"/>
  <c r="P356" s="1"/>
  <c r="Q356" s="1"/>
  <c r="V356" s="1"/>
  <c r="X356" s="1"/>
  <c r="O357"/>
  <c r="P357"/>
  <c r="Q357" s="1"/>
  <c r="O358"/>
  <c r="P358" s="1"/>
  <c r="Q358" s="1"/>
  <c r="V358" s="1"/>
  <c r="X358" s="1"/>
  <c r="O359"/>
  <c r="P359"/>
  <c r="Q359" s="1"/>
  <c r="O360"/>
  <c r="P360" s="1"/>
  <c r="Q360" s="1"/>
  <c r="V360" s="1"/>
  <c r="X360" s="1"/>
  <c r="O361"/>
  <c r="P361" s="1"/>
  <c r="Q361" s="1"/>
  <c r="O362"/>
  <c r="P362"/>
  <c r="Q362" s="1"/>
  <c r="V362" s="1"/>
  <c r="X362" s="1"/>
  <c r="O363"/>
  <c r="P363" s="1"/>
  <c r="Q363" s="1"/>
  <c r="V363" s="1"/>
  <c r="X363" s="1"/>
  <c r="O364"/>
  <c r="P364"/>
  <c r="Q364" s="1"/>
  <c r="O365"/>
  <c r="P365" s="1"/>
  <c r="Q365" s="1"/>
  <c r="V365" s="1"/>
  <c r="X365" s="1"/>
  <c r="O366"/>
  <c r="P366"/>
  <c r="Q366" s="1"/>
  <c r="V366" s="1"/>
  <c r="X366" s="1"/>
  <c r="O367"/>
  <c r="P367"/>
  <c r="Q367" s="1"/>
  <c r="O368"/>
  <c r="P368" s="1"/>
  <c r="Q368"/>
  <c r="O369"/>
  <c r="P369"/>
  <c r="Q369" s="1"/>
  <c r="V369" s="1"/>
  <c r="X369" s="1"/>
  <c r="V13"/>
  <c r="X13" s="1"/>
  <c r="V14"/>
  <c r="X14" s="1"/>
  <c r="N12" i="4" s="1"/>
  <c r="V16" i="1"/>
  <c r="X16" s="1"/>
  <c r="X18"/>
  <c r="X19"/>
  <c r="X20"/>
  <c r="V22"/>
  <c r="X22" s="1"/>
  <c r="V23"/>
  <c r="X23" s="1"/>
  <c r="V24"/>
  <c r="X24" s="1"/>
  <c r="V26"/>
  <c r="X26" s="1"/>
  <c r="V27"/>
  <c r="X27" s="1"/>
  <c r="V28"/>
  <c r="X28" s="1"/>
  <c r="V30"/>
  <c r="X30" s="1"/>
  <c r="X32"/>
  <c r="X33"/>
  <c r="X35"/>
  <c r="X36"/>
  <c r="X37"/>
  <c r="X39"/>
  <c r="X40"/>
  <c r="X41"/>
  <c r="X43"/>
  <c r="X44"/>
  <c r="X45"/>
  <c r="X47"/>
  <c r="X48"/>
  <c r="V49"/>
  <c r="X49" s="1"/>
  <c r="V51"/>
  <c r="X51" s="1"/>
  <c r="X54"/>
  <c r="X55"/>
  <c r="X56"/>
  <c r="X58"/>
  <c r="X59"/>
  <c r="X60"/>
  <c r="X62"/>
  <c r="X63"/>
  <c r="X64"/>
  <c r="V66"/>
  <c r="X66" s="1"/>
  <c r="V67"/>
  <c r="X67" s="1"/>
  <c r="V68"/>
  <c r="X68" s="1"/>
  <c r="X72"/>
  <c r="X74"/>
  <c r="X75"/>
  <c r="X76"/>
  <c r="X78"/>
  <c r="X79"/>
  <c r="X80"/>
  <c r="V82"/>
  <c r="X82" s="1"/>
  <c r="N20" i="4" s="1"/>
  <c r="V83" i="1"/>
  <c r="X83" s="1"/>
  <c r="V84"/>
  <c r="X84" s="1"/>
  <c r="V85"/>
  <c r="X85" s="1"/>
  <c r="V86"/>
  <c r="X86" s="1"/>
  <c r="V87"/>
  <c r="X87" s="1"/>
  <c r="V88"/>
  <c r="X88" s="1"/>
  <c r="V89"/>
  <c r="X89" s="1"/>
  <c r="V90"/>
  <c r="X90" s="1"/>
  <c r="V91"/>
  <c r="X91" s="1"/>
  <c r="V92"/>
  <c r="X92" s="1"/>
  <c r="V93"/>
  <c r="X93" s="1"/>
  <c r="V94"/>
  <c r="X94"/>
  <c r="V97"/>
  <c r="X97"/>
  <c r="V98"/>
  <c r="X98"/>
  <c r="V101"/>
  <c r="X101"/>
  <c r="V102"/>
  <c r="X102"/>
  <c r="V105"/>
  <c r="X105"/>
  <c r="V107"/>
  <c r="X107" s="1"/>
  <c r="V108"/>
  <c r="X108" s="1"/>
  <c r="V109"/>
  <c r="X109" s="1"/>
  <c r="V110"/>
  <c r="X110" s="1"/>
  <c r="V111"/>
  <c r="X111" s="1"/>
  <c r="V112"/>
  <c r="X112" s="1"/>
  <c r="V114"/>
  <c r="X114" s="1"/>
  <c r="V117"/>
  <c r="X117"/>
  <c r="V118"/>
  <c r="X118"/>
  <c r="V120"/>
  <c r="X120" s="1"/>
  <c r="V121"/>
  <c r="X121" s="1"/>
  <c r="V123"/>
  <c r="X123" s="1"/>
  <c r="V124"/>
  <c r="X124" s="1"/>
  <c r="V125"/>
  <c r="X125" s="1"/>
  <c r="V131"/>
  <c r="X131" s="1"/>
  <c r="V132"/>
  <c r="X132" s="1"/>
  <c r="V142"/>
  <c r="X142" s="1"/>
  <c r="N32" i="4" s="1"/>
  <c r="V143" i="1"/>
  <c r="X143" s="1"/>
  <c r="V144"/>
  <c r="X144" s="1"/>
  <c r="V145"/>
  <c r="X145" s="1"/>
  <c r="V146"/>
  <c r="X146" s="1"/>
  <c r="V147"/>
  <c r="X147" s="1"/>
  <c r="V148"/>
  <c r="X148" s="1"/>
  <c r="V149"/>
  <c r="X149" s="1"/>
  <c r="V150"/>
  <c r="X150" s="1"/>
  <c r="V151"/>
  <c r="X151" s="1"/>
  <c r="V152"/>
  <c r="X152" s="1"/>
  <c r="V153"/>
  <c r="X153" s="1"/>
  <c r="V154"/>
  <c r="X154" s="1"/>
  <c r="V155"/>
  <c r="X155" s="1"/>
  <c r="V156"/>
  <c r="X156" s="1"/>
  <c r="V157"/>
  <c r="X157" s="1"/>
  <c r="V158"/>
  <c r="X158" s="1"/>
  <c r="V159"/>
  <c r="X159" s="1"/>
  <c r="V160"/>
  <c r="X160" s="1"/>
  <c r="V161"/>
  <c r="X161" s="1"/>
  <c r="V162"/>
  <c r="X162" s="1"/>
  <c r="V163"/>
  <c r="X163" s="1"/>
  <c r="V164"/>
  <c r="X164" s="1"/>
  <c r="V165"/>
  <c r="X165" s="1"/>
  <c r="V166"/>
  <c r="X166" s="1"/>
  <c r="V167"/>
  <c r="X167" s="1"/>
  <c r="V168"/>
  <c r="X168" s="1"/>
  <c r="V170"/>
  <c r="X170" s="1"/>
  <c r="V171"/>
  <c r="X171" s="1"/>
  <c r="V172"/>
  <c r="X172" s="1"/>
  <c r="V174"/>
  <c r="X174" s="1"/>
  <c r="V175"/>
  <c r="X175" s="1"/>
  <c r="V176"/>
  <c r="X176" s="1"/>
  <c r="V178"/>
  <c r="X178" s="1"/>
  <c r="V179"/>
  <c r="X179" s="1"/>
  <c r="V180"/>
  <c r="X180" s="1"/>
  <c r="V181"/>
  <c r="X181" s="1"/>
  <c r="V182"/>
  <c r="X182" s="1"/>
  <c r="V183"/>
  <c r="X183" s="1"/>
  <c r="V184"/>
  <c r="X184" s="1"/>
  <c r="V185"/>
  <c r="X185" s="1"/>
  <c r="V186"/>
  <c r="X186" s="1"/>
  <c r="V187"/>
  <c r="X187" s="1"/>
  <c r="V188"/>
  <c r="X188" s="1"/>
  <c r="V189"/>
  <c r="X189" s="1"/>
  <c r="V190"/>
  <c r="X190" s="1"/>
  <c r="V191"/>
  <c r="X191" s="1"/>
  <c r="V192"/>
  <c r="X192" s="1"/>
  <c r="V193"/>
  <c r="X193" s="1"/>
  <c r="V194"/>
  <c r="X194" s="1"/>
  <c r="V195"/>
  <c r="X195" s="1"/>
  <c r="V196"/>
  <c r="X196" s="1"/>
  <c r="V198"/>
  <c r="X198" s="1"/>
  <c r="V199"/>
  <c r="X199" s="1"/>
  <c r="V200"/>
  <c r="X200" s="1"/>
  <c r="V202"/>
  <c r="X202" s="1"/>
  <c r="V203"/>
  <c r="X203" s="1"/>
  <c r="V204"/>
  <c r="X204" s="1"/>
  <c r="V206"/>
  <c r="X206" s="1"/>
  <c r="V207"/>
  <c r="X207" s="1"/>
  <c r="V208"/>
  <c r="X208" s="1"/>
  <c r="V210"/>
  <c r="X210" s="1"/>
  <c r="V211"/>
  <c r="X211" s="1"/>
  <c r="V212"/>
  <c r="X212" s="1"/>
  <c r="V214"/>
  <c r="X214" s="1"/>
  <c r="V215"/>
  <c r="X215" s="1"/>
  <c r="V216"/>
  <c r="X216" s="1"/>
  <c r="V218"/>
  <c r="X218" s="1"/>
  <c r="V219"/>
  <c r="X219" s="1"/>
  <c r="V220"/>
  <c r="X220" s="1"/>
  <c r="V222"/>
  <c r="X222" s="1"/>
  <c r="V223"/>
  <c r="X223" s="1"/>
  <c r="V224"/>
  <c r="X224" s="1"/>
  <c r="V226"/>
  <c r="X226" s="1"/>
  <c r="V227"/>
  <c r="X227" s="1"/>
  <c r="V228"/>
  <c r="X228" s="1"/>
  <c r="V229"/>
  <c r="X229" s="1"/>
  <c r="V230"/>
  <c r="X230" s="1"/>
  <c r="V231"/>
  <c r="X231" s="1"/>
  <c r="V232"/>
  <c r="X232" s="1"/>
  <c r="V233"/>
  <c r="X233" s="1"/>
  <c r="V234"/>
  <c r="X234" s="1"/>
  <c r="V235"/>
  <c r="X235" s="1"/>
  <c r="V236"/>
  <c r="X236" s="1"/>
  <c r="V237"/>
  <c r="X237" s="1"/>
  <c r="V238"/>
  <c r="X238" s="1"/>
  <c r="V239"/>
  <c r="X239" s="1"/>
  <c r="V240"/>
  <c r="X240" s="1"/>
  <c r="V241"/>
  <c r="X241" s="1"/>
  <c r="V242"/>
  <c r="X242" s="1"/>
  <c r="V243"/>
  <c r="X243" s="1"/>
  <c r="V244"/>
  <c r="X244" s="1"/>
  <c r="V245"/>
  <c r="X245" s="1"/>
  <c r="V246"/>
  <c r="X246" s="1"/>
  <c r="V247"/>
  <c r="X247" s="1"/>
  <c r="V248"/>
  <c r="X248" s="1"/>
  <c r="V249"/>
  <c r="X249" s="1"/>
  <c r="V250"/>
  <c r="X250" s="1"/>
  <c r="V251"/>
  <c r="X251" s="1"/>
  <c r="V252"/>
  <c r="X252" s="1"/>
  <c r="V254"/>
  <c r="X254" s="1"/>
  <c r="V255"/>
  <c r="X255" s="1"/>
  <c r="V256"/>
  <c r="X256" s="1"/>
  <c r="V258"/>
  <c r="X258" s="1"/>
  <c r="V259"/>
  <c r="X259" s="1"/>
  <c r="V260"/>
  <c r="X260" s="1"/>
  <c r="V262"/>
  <c r="X262" s="1"/>
  <c r="V263"/>
  <c r="X263" s="1"/>
  <c r="V265"/>
  <c r="X265" s="1"/>
  <c r="V267"/>
  <c r="X267" s="1"/>
  <c r="V269"/>
  <c r="X269" s="1"/>
  <c r="N40" i="4" s="1"/>
  <c r="V270" i="1"/>
  <c r="X270" s="1"/>
  <c r="V271"/>
  <c r="X271" s="1"/>
  <c r="V274"/>
  <c r="X274" s="1"/>
  <c r="V276"/>
  <c r="X276" s="1"/>
  <c r="N42" i="4" s="1"/>
  <c r="V277" i="1"/>
  <c r="X277" s="1"/>
  <c r="V279"/>
  <c r="X279" s="1"/>
  <c r="V280"/>
  <c r="X280"/>
  <c r="V284"/>
  <c r="X284"/>
  <c r="V288"/>
  <c r="X288"/>
  <c r="V292"/>
  <c r="X292"/>
  <c r="V296"/>
  <c r="X296"/>
  <c r="V300"/>
  <c r="X300"/>
  <c r="V304"/>
  <c r="X304"/>
  <c r="V332"/>
  <c r="X332" s="1"/>
  <c r="V334"/>
  <c r="X334" s="1"/>
  <c r="V336"/>
  <c r="X336" s="1"/>
  <c r="V338"/>
  <c r="X338" s="1"/>
  <c r="V340"/>
  <c r="X340" s="1"/>
  <c r="V342"/>
  <c r="X342" s="1"/>
  <c r="V344"/>
  <c r="X344" s="1"/>
  <c r="V346"/>
  <c r="X346" s="1"/>
  <c r="V348"/>
  <c r="X348" s="1"/>
  <c r="V351"/>
  <c r="X351" s="1"/>
  <c r="V353"/>
  <c r="X353" s="1"/>
  <c r="V355"/>
  <c r="X355" s="1"/>
  <c r="V357"/>
  <c r="X357" s="1"/>
  <c r="V359"/>
  <c r="X359" s="1"/>
  <c r="V364"/>
  <c r="X364"/>
  <c r="A13" i="4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W371" i="1"/>
  <c r="A14"/>
  <c r="A15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O371"/>
  <c r="AR371"/>
  <c r="AQ371"/>
  <c r="AP371"/>
  <c r="AO371"/>
  <c r="AN371"/>
  <c r="AM371"/>
  <c r="AL371"/>
  <c r="AK371"/>
  <c r="AJ371"/>
  <c r="AI371"/>
  <c r="AH371"/>
  <c r="AG371"/>
  <c r="AF371"/>
  <c r="AE371"/>
  <c r="AD371"/>
  <c r="AC371"/>
  <c r="AB371"/>
  <c r="AA371"/>
  <c r="Z371"/>
  <c r="U368"/>
  <c r="U367"/>
  <c r="U366"/>
  <c r="U365"/>
  <c r="U364"/>
  <c r="U363"/>
  <c r="U362"/>
  <c r="U361"/>
  <c r="U360"/>
  <c r="U359"/>
  <c r="U358"/>
  <c r="U357"/>
  <c r="U356"/>
  <c r="U355"/>
  <c r="U354"/>
  <c r="U353"/>
  <c r="U352"/>
  <c r="U351"/>
  <c r="U350"/>
  <c r="U349"/>
  <c r="U348"/>
  <c r="U347"/>
  <c r="U346"/>
  <c r="U345"/>
  <c r="U344"/>
  <c r="U343"/>
  <c r="U342"/>
  <c r="A49" i="4"/>
  <c r="G13"/>
  <c r="I13"/>
  <c r="G14"/>
  <c r="I14"/>
  <c r="G15"/>
  <c r="I15"/>
  <c r="G16"/>
  <c r="I16"/>
  <c r="G17"/>
  <c r="I17"/>
  <c r="G18"/>
  <c r="I18"/>
  <c r="G19"/>
  <c r="I19"/>
  <c r="G20"/>
  <c r="I20"/>
  <c r="G21"/>
  <c r="I21"/>
  <c r="G22"/>
  <c r="I22"/>
  <c r="G23"/>
  <c r="I23"/>
  <c r="G24"/>
  <c r="I24"/>
  <c r="G25"/>
  <c r="I25"/>
  <c r="G26"/>
  <c r="I26"/>
  <c r="G27"/>
  <c r="I27"/>
  <c r="G28"/>
  <c r="I28"/>
  <c r="G29"/>
  <c r="I29"/>
  <c r="G30"/>
  <c r="I30"/>
  <c r="G31"/>
  <c r="I31"/>
  <c r="G32"/>
  <c r="I32"/>
  <c r="G33"/>
  <c r="I33"/>
  <c r="G34"/>
  <c r="I34"/>
  <c r="G35"/>
  <c r="I35"/>
  <c r="G36"/>
  <c r="I36"/>
  <c r="G37"/>
  <c r="K37" s="1"/>
  <c r="I37"/>
  <c r="G38"/>
  <c r="I38"/>
  <c r="G39"/>
  <c r="K39" s="1"/>
  <c r="I39"/>
  <c r="G40"/>
  <c r="I40"/>
  <c r="G41"/>
  <c r="K41" s="1"/>
  <c r="I41"/>
  <c r="G42"/>
  <c r="I42"/>
  <c r="G43"/>
  <c r="I43"/>
  <c r="G44"/>
  <c r="I44"/>
  <c r="G45"/>
  <c r="K45" s="1"/>
  <c r="I45"/>
  <c r="G46"/>
  <c r="K46" s="1"/>
  <c r="I46"/>
  <c r="G47"/>
  <c r="K47" s="1"/>
  <c r="I47"/>
  <c r="G48"/>
  <c r="K48" s="1"/>
  <c r="I48"/>
  <c r="G49"/>
  <c r="K49" s="1"/>
  <c r="I49"/>
  <c r="K16"/>
  <c r="U296" i="1"/>
  <c r="U295"/>
  <c r="U294"/>
  <c r="U293"/>
  <c r="U311"/>
  <c r="U369"/>
  <c r="U341"/>
  <c r="U340"/>
  <c r="U159"/>
  <c r="U158"/>
  <c r="U157"/>
  <c r="U156"/>
  <c r="U155"/>
  <c r="U154"/>
  <c r="U153"/>
  <c r="U152"/>
  <c r="U151"/>
  <c r="U147"/>
  <c r="U146"/>
  <c r="U145"/>
  <c r="U144"/>
  <c r="U143"/>
  <c r="U142"/>
  <c r="U141"/>
  <c r="U140"/>
  <c r="U139"/>
  <c r="U150"/>
  <c r="U149"/>
  <c r="U148"/>
  <c r="U73"/>
  <c r="U72"/>
  <c r="U71"/>
  <c r="U371" s="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7"/>
  <c r="U298"/>
  <c r="U299"/>
  <c r="U300"/>
  <c r="U301"/>
  <c r="U302"/>
  <c r="U303"/>
  <c r="U304"/>
  <c r="U305"/>
  <c r="U306"/>
  <c r="U307"/>
  <c r="U308"/>
  <c r="U309"/>
  <c r="U310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39"/>
  <c r="U135"/>
  <c r="U136"/>
  <c r="U137"/>
  <c r="U138"/>
  <c r="U160"/>
  <c r="U161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"/>
  <c r="K25" i="4"/>
  <c r="K21"/>
  <c r="K15"/>
  <c r="R371" i="1"/>
  <c r="I12" i="4"/>
  <c r="G12"/>
  <c r="G51" s="1"/>
  <c r="K44"/>
  <c r="K43"/>
  <c r="K42"/>
  <c r="K40"/>
  <c r="K38"/>
  <c r="K36"/>
  <c r="K35"/>
  <c r="K34"/>
  <c r="K33"/>
  <c r="K32"/>
  <c r="K31"/>
  <c r="M12" i="1"/>
  <c r="N12" s="1"/>
  <c r="K24" i="4"/>
  <c r="K30"/>
  <c r="K26"/>
  <c r="G7" i="2"/>
  <c r="G6"/>
  <c r="G5"/>
  <c r="F7"/>
  <c r="F6"/>
  <c r="F5"/>
  <c r="B22" i="3"/>
  <c r="C27" s="1"/>
  <c r="K20" i="4"/>
  <c r="K27"/>
  <c r="K18"/>
  <c r="K28"/>
  <c r="K23"/>
  <c r="K13"/>
  <c r="K22"/>
  <c r="K19"/>
  <c r="K14"/>
  <c r="K29"/>
  <c r="I51"/>
  <c r="K17"/>
  <c r="N46" l="1"/>
  <c r="N36"/>
  <c r="N34"/>
  <c r="T371" i="1"/>
  <c r="N24" i="4"/>
  <c r="N26"/>
  <c r="N22"/>
  <c r="N16"/>
  <c r="N14"/>
  <c r="H49"/>
  <c r="H45"/>
  <c r="H41"/>
  <c r="M51"/>
  <c r="J43"/>
  <c r="L43" s="1"/>
  <c r="V367" i="1"/>
  <c r="X367" s="1"/>
  <c r="V307"/>
  <c r="X307" s="1"/>
  <c r="H43" i="4"/>
  <c r="V71" i="1"/>
  <c r="X71" s="1"/>
  <c r="P126"/>
  <c r="Q126" s="1"/>
  <c r="P128"/>
  <c r="Q128" s="1"/>
  <c r="V128" s="1"/>
  <c r="X128" s="1"/>
  <c r="P134"/>
  <c r="Q134" s="1"/>
  <c r="V134" s="1"/>
  <c r="X134" s="1"/>
  <c r="P136"/>
  <c r="Q136" s="1"/>
  <c r="V136" s="1"/>
  <c r="X136" s="1"/>
  <c r="P138"/>
  <c r="Q138" s="1"/>
  <c r="V138" s="1"/>
  <c r="X138" s="1"/>
  <c r="P139"/>
  <c r="Q139" s="1"/>
  <c r="P141"/>
  <c r="Q141" s="1"/>
  <c r="V141" s="1"/>
  <c r="X141" s="1"/>
  <c r="V361"/>
  <c r="X361" s="1"/>
  <c r="N48" i="4" s="1"/>
  <c r="H48"/>
  <c r="H47"/>
  <c r="V350" i="1"/>
  <c r="X350" s="1"/>
  <c r="N47" i="4" s="1"/>
  <c r="V281" i="1"/>
  <c r="X281" s="1"/>
  <c r="H44" i="4"/>
  <c r="V261" i="1"/>
  <c r="X261" s="1"/>
  <c r="H38" i="4"/>
  <c r="C22" i="3"/>
  <c r="K12" i="4"/>
  <c r="K51" s="1"/>
  <c r="N44"/>
  <c r="N43"/>
  <c r="N41"/>
  <c r="N39"/>
  <c r="N37"/>
  <c r="N35"/>
  <c r="N33"/>
  <c r="N25"/>
  <c r="N21"/>
  <c r="N49"/>
  <c r="N45"/>
  <c r="N38"/>
  <c r="N29"/>
  <c r="N27"/>
  <c r="N23"/>
  <c r="V52" i="1"/>
  <c r="X52" s="1"/>
  <c r="N17" i="4" s="1"/>
  <c r="H17"/>
  <c r="H15"/>
  <c r="V31" i="1"/>
  <c r="X31" s="1"/>
  <c r="N15" i="4" s="1"/>
  <c r="V17" i="1"/>
  <c r="H13" i="4"/>
  <c r="H40"/>
  <c r="H39"/>
  <c r="H36"/>
  <c r="H35"/>
  <c r="H34"/>
  <c r="H32"/>
  <c r="P137" i="1"/>
  <c r="Q137" s="1"/>
  <c r="V137" s="1"/>
  <c r="X137" s="1"/>
  <c r="P135"/>
  <c r="Q135" s="1"/>
  <c r="V135" s="1"/>
  <c r="X135" s="1"/>
  <c r="P133"/>
  <c r="Q133" s="1"/>
  <c r="H29" i="4"/>
  <c r="H26"/>
  <c r="H25"/>
  <c r="H24"/>
  <c r="H23"/>
  <c r="H21"/>
  <c r="L21" s="1"/>
  <c r="H20"/>
  <c r="H18"/>
  <c r="H16"/>
  <c r="H14"/>
  <c r="J47"/>
  <c r="L47" s="1"/>
  <c r="J46"/>
  <c r="V70" i="1"/>
  <c r="X70" s="1"/>
  <c r="N19" i="4" s="1"/>
  <c r="H19"/>
  <c r="H46"/>
  <c r="H37"/>
  <c r="H33"/>
  <c r="P140" i="1"/>
  <c r="Q140" s="1"/>
  <c r="V140" s="1"/>
  <c r="X140" s="1"/>
  <c r="P129"/>
  <c r="Q129" s="1"/>
  <c r="V129" s="1"/>
  <c r="X129" s="1"/>
  <c r="P127"/>
  <c r="Q127" s="1"/>
  <c r="V127" s="1"/>
  <c r="X127" s="1"/>
  <c r="H27" i="4"/>
  <c r="H22"/>
  <c r="H12"/>
  <c r="J49"/>
  <c r="L49" s="1"/>
  <c r="J48"/>
  <c r="L48" s="1"/>
  <c r="J45"/>
  <c r="L45" s="1"/>
  <c r="J44"/>
  <c r="L44" s="1"/>
  <c r="J40"/>
  <c r="L40" s="1"/>
  <c r="J39"/>
  <c r="L39" s="1"/>
  <c r="J36"/>
  <c r="L36" s="1"/>
  <c r="J35"/>
  <c r="L35" s="1"/>
  <c r="J34"/>
  <c r="L34" s="1"/>
  <c r="J32"/>
  <c r="L32" s="1"/>
  <c r="J31"/>
  <c r="J30"/>
  <c r="J28"/>
  <c r="J27"/>
  <c r="L27" s="1"/>
  <c r="J26"/>
  <c r="L26" s="1"/>
  <c r="J24"/>
  <c r="L24" s="1"/>
  <c r="J23"/>
  <c r="L23" s="1"/>
  <c r="J20"/>
  <c r="L20" s="1"/>
  <c r="J18"/>
  <c r="L18" s="1"/>
  <c r="J17"/>
  <c r="L17" s="1"/>
  <c r="J16"/>
  <c r="L16" s="1"/>
  <c r="J15"/>
  <c r="L15" s="1"/>
  <c r="J14"/>
  <c r="L14" s="1"/>
  <c r="J13"/>
  <c r="L13" s="1"/>
  <c r="J12"/>
  <c r="J41"/>
  <c r="L41" s="1"/>
  <c r="J38"/>
  <c r="L38" s="1"/>
  <c r="J37"/>
  <c r="L37" s="1"/>
  <c r="J33"/>
  <c r="L33" s="1"/>
  <c r="J29"/>
  <c r="L29" s="1"/>
  <c r="J25"/>
  <c r="L25" s="1"/>
  <c r="J22"/>
  <c r="L22" s="1"/>
  <c r="J19"/>
  <c r="L19" s="1"/>
  <c r="J51" l="1"/>
  <c r="L12"/>
  <c r="H30"/>
  <c r="V133" i="1"/>
  <c r="X133" s="1"/>
  <c r="N30" i="4" s="1"/>
  <c r="X17" i="1"/>
  <c r="H28" i="4"/>
  <c r="L28" s="1"/>
  <c r="V126" i="1"/>
  <c r="X126" s="1"/>
  <c r="N28" i="4" s="1"/>
  <c r="Q371" i="1"/>
  <c r="L46" i="4"/>
  <c r="O23" i="3"/>
  <c r="O25" s="1"/>
  <c r="M23"/>
  <c r="D23"/>
  <c r="N23"/>
  <c r="J23"/>
  <c r="E23"/>
  <c r="F23"/>
  <c r="K23"/>
  <c r="G23"/>
  <c r="L23"/>
  <c r="H23"/>
  <c r="I23"/>
  <c r="H31" i="4"/>
  <c r="H51" s="1"/>
  <c r="V139" i="1"/>
  <c r="X139" s="1"/>
  <c r="N31" i="4" s="1"/>
  <c r="L30"/>
  <c r="H26" i="3" l="1"/>
  <c r="H25"/>
  <c r="H24"/>
  <c r="G25"/>
  <c r="G26"/>
  <c r="G24"/>
  <c r="I24"/>
  <c r="F25"/>
  <c r="J25"/>
  <c r="J24"/>
  <c r="L24"/>
  <c r="K24"/>
  <c r="J26"/>
  <c r="F24"/>
  <c r="F26" s="1"/>
  <c r="D26"/>
  <c r="D24"/>
  <c r="D25"/>
  <c r="E24"/>
  <c r="N13" i="4"/>
  <c r="N51" s="1"/>
  <c r="G53" s="1"/>
  <c r="B8" i="3" s="1"/>
  <c r="X371" i="1"/>
  <c r="I373" s="1"/>
  <c r="B1" i="3" s="1"/>
  <c r="L31" i="4"/>
  <c r="L51" s="1"/>
  <c r="I25" i="3"/>
  <c r="I26"/>
  <c r="L25"/>
  <c r="L26"/>
  <c r="K26"/>
  <c r="K25"/>
  <c r="E26"/>
  <c r="E25"/>
  <c r="N25"/>
  <c r="N26"/>
  <c r="M26"/>
  <c r="M24"/>
  <c r="O24"/>
  <c r="M25"/>
  <c r="N24"/>
  <c r="V371" i="1"/>
  <c r="C1" i="3" l="1"/>
  <c r="C8"/>
  <c r="B15"/>
  <c r="C15" l="1"/>
  <c r="E2"/>
  <c r="H2"/>
  <c r="K2"/>
  <c r="N2"/>
  <c r="D2"/>
  <c r="F2"/>
  <c r="G2"/>
  <c r="I2"/>
  <c r="J2"/>
  <c r="L2"/>
  <c r="M2"/>
  <c r="O2"/>
  <c r="O4" s="1"/>
  <c r="M9"/>
  <c r="I9"/>
  <c r="H9"/>
  <c r="K9"/>
  <c r="F9"/>
  <c r="O9"/>
  <c r="O11" s="1"/>
  <c r="G9"/>
  <c r="D9"/>
  <c r="E9"/>
  <c r="L9"/>
  <c r="N9"/>
  <c r="J9"/>
  <c r="L11" l="1"/>
  <c r="F10"/>
  <c r="D11"/>
  <c r="E10"/>
  <c r="D12"/>
  <c r="D10"/>
  <c r="N12"/>
  <c r="N11"/>
  <c r="E11"/>
  <c r="E12"/>
  <c r="G11"/>
  <c r="G10"/>
  <c r="I10"/>
  <c r="G12"/>
  <c r="H10"/>
  <c r="F11"/>
  <c r="F12"/>
  <c r="H12"/>
  <c r="H11"/>
  <c r="O10"/>
  <c r="M11"/>
  <c r="M12"/>
  <c r="N10"/>
  <c r="M10"/>
  <c r="M4"/>
  <c r="M5"/>
  <c r="O3"/>
  <c r="M3"/>
  <c r="N3"/>
  <c r="J4"/>
  <c r="J5"/>
  <c r="L3"/>
  <c r="K3"/>
  <c r="J3"/>
  <c r="G4"/>
  <c r="G5"/>
  <c r="I3"/>
  <c r="H3"/>
  <c r="G3"/>
  <c r="D4"/>
  <c r="D5"/>
  <c r="F3"/>
  <c r="D3"/>
  <c r="E3"/>
  <c r="K5"/>
  <c r="K4"/>
  <c r="E4"/>
  <c r="E5"/>
  <c r="L16"/>
  <c r="O16"/>
  <c r="O18" s="1"/>
  <c r="J16"/>
  <c r="K16"/>
  <c r="H16"/>
  <c r="G16"/>
  <c r="M16"/>
  <c r="F16"/>
  <c r="E16"/>
  <c r="I16"/>
  <c r="N16"/>
  <c r="D16"/>
  <c r="J12"/>
  <c r="L10"/>
  <c r="L12" s="1"/>
  <c r="J10"/>
  <c r="J11"/>
  <c r="K10"/>
  <c r="K11"/>
  <c r="K12"/>
  <c r="I11"/>
  <c r="I12"/>
  <c r="L4"/>
  <c r="L5"/>
  <c r="I4"/>
  <c r="I5"/>
  <c r="F4"/>
  <c r="F5"/>
  <c r="N4"/>
  <c r="N5"/>
  <c r="H5"/>
  <c r="H4"/>
  <c r="F17" l="1"/>
  <c r="F19" s="1"/>
  <c r="D18"/>
  <c r="D19"/>
  <c r="E17"/>
  <c r="D17"/>
  <c r="I18"/>
  <c r="F18"/>
  <c r="I17"/>
  <c r="I19" s="1"/>
  <c r="G17"/>
  <c r="G18"/>
  <c r="G19"/>
  <c r="H17"/>
  <c r="K19"/>
  <c r="K18"/>
  <c r="C6"/>
  <c r="N18"/>
  <c r="N19"/>
  <c r="E19"/>
  <c r="E18"/>
  <c r="N17"/>
  <c r="M19"/>
  <c r="O17"/>
  <c r="M18"/>
  <c r="M17"/>
  <c r="H18"/>
  <c r="H19"/>
  <c r="J17"/>
  <c r="L17"/>
  <c r="J18"/>
  <c r="J19"/>
  <c r="K17"/>
  <c r="L19"/>
  <c r="L18"/>
  <c r="C13"/>
  <c r="F54" i="4" s="1"/>
  <c r="I374" i="1" l="1"/>
  <c r="G374"/>
  <c r="C20" i="3"/>
</calcChain>
</file>

<file path=xl/sharedStrings.xml><?xml version="1.0" encoding="utf-8"?>
<sst xmlns="http://schemas.openxmlformats.org/spreadsheetml/2006/main" count="5009" uniqueCount="534">
  <si>
    <t>dh_bt</t>
  </si>
  <si>
    <t>dh_cb</t>
  </si>
  <si>
    <t>dh_gk</t>
  </si>
  <si>
    <t>dh_gt</t>
  </si>
  <si>
    <t>dh_lqs</t>
  </si>
  <si>
    <t>dh_lt</t>
  </si>
  <si>
    <t>dh_ltd</t>
  </si>
  <si>
    <t>dh_cv</t>
  </si>
  <si>
    <t>dh_th</t>
  </si>
  <si>
    <t>dh_cd</t>
  </si>
  <si>
    <t>dh_tncd</t>
  </si>
  <si>
    <t>dh_tn</t>
  </si>
  <si>
    <t>ch_ltch</t>
  </si>
  <si>
    <t>ch_cbch</t>
  </si>
  <si>
    <t>ch_di</t>
  </si>
  <si>
    <t>ch_gkch</t>
  </si>
  <si>
    <t>ch_klch</t>
  </si>
  <si>
    <t>ncs_hpts</t>
  </si>
  <si>
    <t>ncs_ncs</t>
  </si>
  <si>
    <t>LTCH</t>
  </si>
  <si>
    <t>GKCH</t>
  </si>
  <si>
    <t>CBCH</t>
  </si>
  <si>
    <t>TH</t>
  </si>
  <si>
    <t>LT</t>
  </si>
  <si>
    <t>GK</t>
  </si>
  <si>
    <t>CB</t>
  </si>
  <si>
    <t>MOI68</t>
  </si>
  <si>
    <t>TG211</t>
  </si>
  <si>
    <t>Phan Quang</t>
  </si>
  <si>
    <t>Minh</t>
  </si>
  <si>
    <t>SN00011</t>
  </si>
  <si>
    <t>T.ANH0</t>
  </si>
  <si>
    <t>TG319</t>
  </si>
  <si>
    <t>TG712</t>
  </si>
  <si>
    <t>Nguyễn Thị</t>
  </si>
  <si>
    <t>Nguyễn Văn</t>
  </si>
  <si>
    <t>Thủy</t>
  </si>
  <si>
    <t>Trần Thị Lan</t>
  </si>
  <si>
    <t>Hương</t>
  </si>
  <si>
    <t>Trần Văn</t>
  </si>
  <si>
    <t>Đặng Đình</t>
  </si>
  <si>
    <t>Trình</t>
  </si>
  <si>
    <t>Thái Thanh</t>
  </si>
  <si>
    <t>Bình</t>
  </si>
  <si>
    <t>Tiếng Anh 0</t>
  </si>
  <si>
    <t>Mã
loại 
hình</t>
  </si>
  <si>
    <t>STT</t>
  </si>
  <si>
    <t>Mã 
GV</t>
  </si>
  <si>
    <t>Mã lớp</t>
  </si>
  <si>
    <t>Họ đệm</t>
  </si>
  <si>
    <t>Tên</t>
  </si>
  <si>
    <t>Đơn giá
(đồng)</t>
  </si>
  <si>
    <t>Thành tiền
(đồng)</t>
  </si>
  <si>
    <t>Bài 
tập</t>
  </si>
  <si>
    <t>Giữa 
kỳ</t>
  </si>
  <si>
    <t>Giáo 
trình</t>
  </si>
  <si>
    <t>Lý 
thuyết</t>
  </si>
  <si>
    <t>Lý thuyết 
thể dục</t>
  </si>
  <si>
    <t>Thực 
hành</t>
  </si>
  <si>
    <t>Chuyên 
đề TN</t>
  </si>
  <si>
    <t>Lý thuyết 
Cao học</t>
  </si>
  <si>
    <t>Chấm bài 
Cao học</t>
  </si>
  <si>
    <t>Chấm bài GK
Cao học</t>
  </si>
  <si>
    <t>Hướng dẫn
Cao học</t>
  </si>
  <si>
    <t>Chấm 
bài</t>
  </si>
  <si>
    <t>Cố 
vấn</t>
  </si>
  <si>
    <t>Đi dạy 
địa phương CH</t>
  </si>
  <si>
    <t>Hoạt động giảng dạy Sau đại học</t>
  </si>
  <si>
    <t>Hoạt động giảng dạy đại học/cao đẳng</t>
  </si>
  <si>
    <t>Chi tiết giờ dạy</t>
  </si>
  <si>
    <t>Ký 
nhận</t>
  </si>
  <si>
    <t>Học phần 
tiến sĩ</t>
  </si>
  <si>
    <t>Hướng 
dẫn NCS</t>
  </si>
  <si>
    <t>Khóa
 luận 
CĐ</t>
  </si>
  <si>
    <t>Khóa 
luận 
ĐH</t>
  </si>
  <si>
    <t>GV và TĐ</t>
  </si>
  <si>
    <t>ĐH</t>
  </si>
  <si>
    <t>SĐH</t>
  </si>
  <si>
    <t>GVC và TĐ</t>
  </si>
  <si>
    <t>GVCC và TĐ</t>
  </si>
  <si>
    <t>Mã
Chức 
danh</t>
  </si>
  <si>
    <t>Tổng cộng</t>
  </si>
  <si>
    <t>Tổng số tiền thanh toán:</t>
  </si>
  <si>
    <t>đồng</t>
  </si>
  <si>
    <t>Bàng chữ:</t>
  </si>
  <si>
    <t>Kh«ng söa 
dßng trªn</t>
  </si>
  <si>
    <t>đồng./.</t>
  </si>
  <si>
    <t>BỘ NÔNG NGHIỆP VÀ PTNT</t>
  </si>
  <si>
    <t>HỌC VIỆN NÔNG NGHIỆP VIỆT NAM</t>
  </si>
  <si>
    <t>ĐỐI VỚI GIẢNG VIÊN THỈNH GIẢNG</t>
  </si>
  <si>
    <t>Tổng 
số giờ
(giờ)</t>
  </si>
  <si>
    <t>Đơn giá dạy bình thường</t>
  </si>
  <si>
    <t>Đơn giá dạy tiên tiến CLC (1.5)</t>
  </si>
  <si>
    <t>Ngày, tháng, năm</t>
  </si>
  <si>
    <t>Hợp đồng thỉnh giảng</t>
  </si>
  <si>
    <t>Số, ký hiệu</t>
  </si>
  <si>
    <t>Giờ đại học/cao đẳng</t>
  </si>
  <si>
    <t>Giờ sau đại học</t>
  </si>
  <si>
    <t>Số giờ
(giờ)</t>
  </si>
  <si>
    <t>CLC_TT</t>
  </si>
  <si>
    <t>Mã 
TT, CCL</t>
  </si>
  <si>
    <t>Giảng dạy ĐH, CĐ</t>
  </si>
  <si>
    <t>Giảng dạy SĐH</t>
  </si>
  <si>
    <t>Số tiền 
(đồng)</t>
  </si>
  <si>
    <t>Tổng số</t>
  </si>
  <si>
    <t>Tổng 
số tiền
(đồng)</t>
  </si>
  <si>
    <t>Tên học phần</t>
  </si>
  <si>
    <t>TY07025</t>
  </si>
  <si>
    <t>TG427</t>
  </si>
  <si>
    <t>Oanh</t>
  </si>
  <si>
    <t>Phương</t>
  </si>
  <si>
    <t>Trần Đình</t>
  </si>
  <si>
    <t>Nguyễn Thị Kim</t>
  </si>
  <si>
    <t>Sơn</t>
  </si>
  <si>
    <t>Nguyễn Quốc</t>
  </si>
  <si>
    <t>K61TYF</t>
  </si>
  <si>
    <t>K61TYG</t>
  </si>
  <si>
    <t>K61TYH</t>
  </si>
  <si>
    <t>Cây lương thực đại cương</t>
  </si>
  <si>
    <t>Dịch tễ học thú y nâng cao</t>
  </si>
  <si>
    <t>BM</t>
  </si>
  <si>
    <t>Cơ học kỹ thuật</t>
  </si>
  <si>
    <t>Tài chính</t>
  </si>
  <si>
    <t>Văn phòng khoa</t>
  </si>
  <si>
    <t>Côn trùng</t>
  </si>
  <si>
    <t>Bệnh cây</t>
  </si>
  <si>
    <t>Cây lương thực</t>
  </si>
  <si>
    <t>Công nghệ vi sinh</t>
  </si>
  <si>
    <t>Tiếng Anh cơ bản</t>
  </si>
  <si>
    <t>Thuỷ sản</t>
  </si>
  <si>
    <t>Nội chẩn</t>
  </si>
  <si>
    <t>Vi sinh vật truyền nhiễm</t>
  </si>
  <si>
    <t>Bmin</t>
  </si>
  <si>
    <t>Cơ Điện</t>
  </si>
  <si>
    <t>CD2</t>
  </si>
  <si>
    <t>Chăn nuôi</t>
  </si>
  <si>
    <t>Công nghệ thực phẩm</t>
  </si>
  <si>
    <t>KE4</t>
  </si>
  <si>
    <t>Kế toán và QTKD</t>
  </si>
  <si>
    <t>Kinh tế và PTNT</t>
  </si>
  <si>
    <t>Môi trường</t>
  </si>
  <si>
    <t>Nông học</t>
  </si>
  <si>
    <t>NH1</t>
  </si>
  <si>
    <t>NH2</t>
  </si>
  <si>
    <t>NH4</t>
  </si>
  <si>
    <t>NH7</t>
  </si>
  <si>
    <t>Quản lý đất đai</t>
  </si>
  <si>
    <t>Công nghệ sinh học</t>
  </si>
  <si>
    <t>SH4</t>
  </si>
  <si>
    <t>SN2</t>
  </si>
  <si>
    <t>Sư phạm và Ngoại ngữ</t>
  </si>
  <si>
    <t>Thủy sản</t>
  </si>
  <si>
    <t>TS2</t>
  </si>
  <si>
    <t>Thú y</t>
  </si>
  <si>
    <t>TY3</t>
  </si>
  <si>
    <t>TY5</t>
  </si>
  <si>
    <t>Đơn vị</t>
  </si>
  <si>
    <t>Mã</t>
  </si>
  <si>
    <t>Ma</t>
  </si>
  <si>
    <t>DV</t>
  </si>
  <si>
    <t>TY02012</t>
  </si>
  <si>
    <t>KT06014</t>
  </si>
  <si>
    <t>TG277</t>
  </si>
  <si>
    <t>TG324</t>
  </si>
  <si>
    <t>TG441</t>
  </si>
  <si>
    <t>TG449</t>
  </si>
  <si>
    <t>TG450</t>
  </si>
  <si>
    <t>TG451</t>
  </si>
  <si>
    <t>TG458</t>
  </si>
  <si>
    <t>TG466</t>
  </si>
  <si>
    <t>K61TYB</t>
  </si>
  <si>
    <t>K61TYE</t>
  </si>
  <si>
    <t>K61TYA</t>
  </si>
  <si>
    <t>K61TYC</t>
  </si>
  <si>
    <t>K61TYD</t>
  </si>
  <si>
    <t>K61CNSHE</t>
  </si>
  <si>
    <t>Khang</t>
  </si>
  <si>
    <t>Tô Long</t>
  </si>
  <si>
    <t>Thành</t>
  </si>
  <si>
    <t>Lê Thị</t>
  </si>
  <si>
    <t>Ngô Phú</t>
  </si>
  <si>
    <t>Thỏa</t>
  </si>
  <si>
    <t>Đỗ Quang</t>
  </si>
  <si>
    <t>Trần Thị</t>
  </si>
  <si>
    <t>Thắng</t>
  </si>
  <si>
    <t>Đức</t>
  </si>
  <si>
    <t>Oánh</t>
  </si>
  <si>
    <t>TY0</t>
  </si>
  <si>
    <t>TY6</t>
  </si>
  <si>
    <t>KT2</t>
  </si>
  <si>
    <t>Dược liệu thú y</t>
  </si>
  <si>
    <t>Kinh tế học</t>
  </si>
  <si>
    <t>Bệnh lý thú y</t>
  </si>
  <si>
    <t>Kinh tế</t>
  </si>
  <si>
    <t>LT
 quân sự</t>
  </si>
  <si>
    <t>Ma1</t>
  </si>
  <si>
    <t>Ten</t>
  </si>
  <si>
    <t>NH</t>
  </si>
  <si>
    <t>CN</t>
  </si>
  <si>
    <t>QL</t>
  </si>
  <si>
    <t>CD</t>
  </si>
  <si>
    <t>KT</t>
  </si>
  <si>
    <t>ML</t>
  </si>
  <si>
    <t>Lý luận chính trị và Xã hội</t>
  </si>
  <si>
    <t>SN</t>
  </si>
  <si>
    <t>CP</t>
  </si>
  <si>
    <t>TY</t>
  </si>
  <si>
    <t>Tin học</t>
  </si>
  <si>
    <t>KE</t>
  </si>
  <si>
    <t>SH</t>
  </si>
  <si>
    <t>MT</t>
  </si>
  <si>
    <t>TS</t>
  </si>
  <si>
    <t>QS</t>
  </si>
  <si>
    <t>Giáo dục quốc phòng</t>
  </si>
  <si>
    <t>VH</t>
  </si>
  <si>
    <t>Giáo dục thể chất và Thể thao</t>
  </si>
  <si>
    <t>Mã 
học phần</t>
  </si>
  <si>
    <t>TG286</t>
  </si>
  <si>
    <t>Nông Văn</t>
  </si>
  <si>
    <t>Thu</t>
  </si>
  <si>
    <t>ánh</t>
  </si>
  <si>
    <t>CD4</t>
  </si>
  <si>
    <t>Động lực</t>
  </si>
  <si>
    <t>K62CNSHE</t>
  </si>
  <si>
    <t>K62TYB</t>
  </si>
  <si>
    <t>K62TYF</t>
  </si>
  <si>
    <t>K62TYG</t>
  </si>
  <si>
    <t>K62TYH</t>
  </si>
  <si>
    <t>K62TYA</t>
  </si>
  <si>
    <t>K62TYC</t>
  </si>
  <si>
    <t>K62TYD</t>
  </si>
  <si>
    <t>K62NHP</t>
  </si>
  <si>
    <t>TY03003</t>
  </si>
  <si>
    <t>Bệnh nội khoa thú y 2</t>
  </si>
  <si>
    <t>Ghi chú</t>
  </si>
  <si>
    <t>TG426</t>
  </si>
  <si>
    <t>TG945</t>
  </si>
  <si>
    <t>HD162</t>
  </si>
  <si>
    <t>TG208</t>
  </si>
  <si>
    <t>TG448</t>
  </si>
  <si>
    <t>MG120</t>
  </si>
  <si>
    <t>MG346</t>
  </si>
  <si>
    <t>K63CNKTOA</t>
  </si>
  <si>
    <t>K63CNKTOB</t>
  </si>
  <si>
    <t>K63CNKTOC</t>
  </si>
  <si>
    <t>K61CKDL</t>
  </si>
  <si>
    <t>K63KDTPB</t>
  </si>
  <si>
    <t>CH28NTTSB</t>
  </si>
  <si>
    <t>CH28TYB</t>
  </si>
  <si>
    <t>CH28TYC</t>
  </si>
  <si>
    <t>K63TYB</t>
  </si>
  <si>
    <t>K63TYC</t>
  </si>
  <si>
    <t>CP03057</t>
  </si>
  <si>
    <t>KQ07069</t>
  </si>
  <si>
    <t>NH06007</t>
  </si>
  <si>
    <t>NH07022</t>
  </si>
  <si>
    <t>TS06040</t>
  </si>
  <si>
    <t>TY06006</t>
  </si>
  <si>
    <t>TY03034</t>
  </si>
  <si>
    <t>Công nghệ chế biến rau quả</t>
  </si>
  <si>
    <t>Phân tích &amp; ra QĐ trong QTTC</t>
  </si>
  <si>
    <t>Phân loại côn trùng chuyên sâu</t>
  </si>
  <si>
    <t>Qlý cây trồng tổng hợp (ICM)</t>
  </si>
  <si>
    <t>Sinh thái thủy sinh vật</t>
  </si>
  <si>
    <t>Vệ sinh thú y</t>
  </si>
  <si>
    <t>Thú y cơ bản</t>
  </si>
  <si>
    <t>Vi sinh vật đại cương</t>
  </si>
  <si>
    <t>Thực phẩm-Dinh dưỡng</t>
  </si>
  <si>
    <t>Rau quả</t>
  </si>
  <si>
    <t>CP4</t>
  </si>
  <si>
    <t>SH0</t>
  </si>
  <si>
    <t>Nguyễn Trường</t>
  </si>
  <si>
    <t>Chiến</t>
  </si>
  <si>
    <t>Lê Đức</t>
  </si>
  <si>
    <t>Thảo</t>
  </si>
  <si>
    <t>Phạm Hồng</t>
  </si>
  <si>
    <t>Hiển</t>
  </si>
  <si>
    <t>Hoàng Thị</t>
  </si>
  <si>
    <t>Hiền</t>
  </si>
  <si>
    <t>Bùi Trung</t>
  </si>
  <si>
    <t>Kiên</t>
  </si>
  <si>
    <t>Ngô Xuân</t>
  </si>
  <si>
    <t>Nam</t>
  </si>
  <si>
    <t>Đặng Thị Thanh</t>
  </si>
  <si>
    <t>TG551</t>
  </si>
  <si>
    <t>TG546</t>
  </si>
  <si>
    <t>TG246</t>
  </si>
  <si>
    <t>TG440</t>
  </si>
  <si>
    <t>TG473</t>
  </si>
  <si>
    <t>TG540</t>
  </si>
  <si>
    <t>TG667</t>
  </si>
  <si>
    <t>TG443</t>
  </si>
  <si>
    <t>TG547</t>
  </si>
  <si>
    <t>TG520</t>
  </si>
  <si>
    <t>TG290</t>
  </si>
  <si>
    <t>TG447</t>
  </si>
  <si>
    <t>TG274</t>
  </si>
  <si>
    <t>TG550</t>
  </si>
  <si>
    <t>MOI77</t>
  </si>
  <si>
    <t>HD204</t>
  </si>
  <si>
    <t>TG548</t>
  </si>
  <si>
    <t>Ngô Đăng</t>
  </si>
  <si>
    <t>Huỳnh</t>
  </si>
  <si>
    <t>Trương Thị</t>
  </si>
  <si>
    <t>Toàn</t>
  </si>
  <si>
    <t>Tôn Thất</t>
  </si>
  <si>
    <t>Bạch Thị Mai</t>
  </si>
  <si>
    <t>Hoa</t>
  </si>
  <si>
    <t>Lê Thị Ngọc</t>
  </si>
  <si>
    <t>Thúy</t>
  </si>
  <si>
    <t>Đoàn Văn</t>
  </si>
  <si>
    <t>Điếm</t>
  </si>
  <si>
    <t>Viên</t>
  </si>
  <si>
    <t>Huệ</t>
  </si>
  <si>
    <t>Hồ Tú</t>
  </si>
  <si>
    <t>Cường</t>
  </si>
  <si>
    <t>Xuân</t>
  </si>
  <si>
    <t>Nghiêm Hồng</t>
  </si>
  <si>
    <t>Ngân</t>
  </si>
  <si>
    <t>Định</t>
  </si>
  <si>
    <t>Vũ Văn</t>
  </si>
  <si>
    <t>In</t>
  </si>
  <si>
    <t>Trương Quang</t>
  </si>
  <si>
    <t>Lâm</t>
  </si>
  <si>
    <t>Chu Đức</t>
  </si>
  <si>
    <t>CD5</t>
  </si>
  <si>
    <t>Công nghệ cơ khí</t>
  </si>
  <si>
    <t>CD7</t>
  </si>
  <si>
    <t>Thiết bị bảo quản và CBNS</t>
  </si>
  <si>
    <t>CN4</t>
  </si>
  <si>
    <t>Dinh dưỡng và thức ăn</t>
  </si>
  <si>
    <t>CP1</t>
  </si>
  <si>
    <t>Hoá sinh-CNSH</t>
  </si>
  <si>
    <t>MT2</t>
  </si>
  <si>
    <t>Sinh thái nông nghiệp</t>
  </si>
  <si>
    <t>SH2</t>
  </si>
  <si>
    <t>Sinh học phân tử và CNSH ứng dụng</t>
  </si>
  <si>
    <t>TH5</t>
  </si>
  <si>
    <t>Toán - Tin học ứng dụng</t>
  </si>
  <si>
    <t/>
  </si>
  <si>
    <t>04/HĐTG-HVN-CHKT</t>
  </si>
  <si>
    <t>25/12/2019</t>
  </si>
  <si>
    <t>50/HĐTG-HVN-ĐL</t>
  </si>
  <si>
    <t>51/HĐTG-HVN-CNCK</t>
  </si>
  <si>
    <t>02/01/2020</t>
  </si>
  <si>
    <t>46/HĐTG-HVN-CĐ</t>
  </si>
  <si>
    <t>24/02/2020</t>
  </si>
  <si>
    <t>08/HĐTG-HVN-CNTP</t>
  </si>
  <si>
    <t>61/HĐTG-HVN-CNTP</t>
  </si>
  <si>
    <t>08/05/2020</t>
  </si>
  <si>
    <t>44/HĐTG-HVN-CNTP</t>
  </si>
  <si>
    <t>22/05/2020</t>
  </si>
  <si>
    <t>37/HĐTG-HVN-CNTP</t>
  </si>
  <si>
    <t>28/02/2020</t>
  </si>
  <si>
    <t>59/HĐTG-HVN-KT</t>
  </si>
  <si>
    <t>06/01/2020</t>
  </si>
  <si>
    <t>02/HĐTG-HVN-MT</t>
  </si>
  <si>
    <t>62/HĐTG-HVN-NH</t>
  </si>
  <si>
    <t>01/06/2020</t>
  </si>
  <si>
    <t>11/HĐTG-HVN-CLT</t>
  </si>
  <si>
    <t>06/02/2020</t>
  </si>
  <si>
    <t>04/HĐTG-HVN-SHPT&amp;CNSHUD</t>
  </si>
  <si>
    <t>25/10/2019</t>
  </si>
  <si>
    <t>17/HĐTG-HVN-CNVS</t>
  </si>
  <si>
    <t>03/01/2020</t>
  </si>
  <si>
    <t>01/HĐTG-HVN-SHPT&amp;CNSHUD</t>
  </si>
  <si>
    <t>16/HĐTG-HVN-CNVS</t>
  </si>
  <si>
    <t>15/HĐTG-HVN-CNVS</t>
  </si>
  <si>
    <t>04/01/2020</t>
  </si>
  <si>
    <t>27/HĐTG-HVN-SPNN</t>
  </si>
  <si>
    <t>10/01/2020</t>
  </si>
  <si>
    <t>31/HĐTG-HVN-SPNN</t>
  </si>
  <si>
    <t>28/HĐTG-HVN-SPNN</t>
  </si>
  <si>
    <t>30/HĐTG-HVN-SPNN</t>
  </si>
  <si>
    <t>29/HĐTG-HVN-SPNN</t>
  </si>
  <si>
    <t>52/HĐTG-HVN-CNTT</t>
  </si>
  <si>
    <t>03/02/2020</t>
  </si>
  <si>
    <t>67/HĐTG-HVN-TS</t>
  </si>
  <si>
    <t>16/06/2020</t>
  </si>
  <si>
    <t>39/HĐTG-HVN-NTTS</t>
  </si>
  <si>
    <t>26/12/2019</t>
  </si>
  <si>
    <t>38/HĐTG-HVN-NTTS</t>
  </si>
  <si>
    <t>32/HĐTG-HVN-MT&amp;BTS</t>
  </si>
  <si>
    <t>40/HĐTG-HVN-NTTS</t>
  </si>
  <si>
    <t>22/HĐTG-HVN-CNVS</t>
  </si>
  <si>
    <t>68/HĐTG-HVN-TY</t>
  </si>
  <si>
    <t>65/HĐTG-HVN-2020</t>
  </si>
  <si>
    <t>11/05/2020</t>
  </si>
  <si>
    <t>66/HĐTG-HVN-2020</t>
  </si>
  <si>
    <t>63/HĐTG-HVN-2020</t>
  </si>
  <si>
    <t>49/HĐTG-HVN-TY-VSVTN</t>
  </si>
  <si>
    <t>31/12/2019</t>
  </si>
  <si>
    <t>48/HĐTG-HVN-TY-VSVTN</t>
  </si>
  <si>
    <t>47/HĐTG-HVN-TY-VSVTN</t>
  </si>
  <si>
    <t>K63CKCTM</t>
  </si>
  <si>
    <t>K63CKDL</t>
  </si>
  <si>
    <t>K62CKCTM</t>
  </si>
  <si>
    <t>K61CKCTM</t>
  </si>
  <si>
    <t>K63CNCDTA</t>
  </si>
  <si>
    <t>K63CNCDTB</t>
  </si>
  <si>
    <t>K63CNTPC</t>
  </si>
  <si>
    <t>CH28CNTYB</t>
  </si>
  <si>
    <t>K64CNTPC</t>
  </si>
  <si>
    <t>K64CNTPD</t>
  </si>
  <si>
    <t>K64CNTPA</t>
  </si>
  <si>
    <t>K64CNTPB</t>
  </si>
  <si>
    <t>K64CNTPE</t>
  </si>
  <si>
    <t>K64CNTPF</t>
  </si>
  <si>
    <t>K62CNSTHA</t>
  </si>
  <si>
    <t>K62QLTP</t>
  </si>
  <si>
    <t>K63KDTPA</t>
  </si>
  <si>
    <t>CH28QTKDC</t>
  </si>
  <si>
    <t>CH27KET2</t>
  </si>
  <si>
    <t>CH28KEC</t>
  </si>
  <si>
    <t>CH27QLKTBS</t>
  </si>
  <si>
    <t>K63CDL</t>
  </si>
  <si>
    <t>K63BHTS</t>
  </si>
  <si>
    <t>K64KHDA</t>
  </si>
  <si>
    <t>CH29BVTVC</t>
  </si>
  <si>
    <t>CH28KHCTB</t>
  </si>
  <si>
    <t>K63KHCTA</t>
  </si>
  <si>
    <t>CH28CNSHB</t>
  </si>
  <si>
    <t>K62CNSHA</t>
  </si>
  <si>
    <t>K62CNSHB</t>
  </si>
  <si>
    <t>K63CNSHD</t>
  </si>
  <si>
    <t>K63CNSHE</t>
  </si>
  <si>
    <t>T.ANH0_1</t>
  </si>
  <si>
    <t>T.ANH2</t>
  </si>
  <si>
    <t>K60QLTT</t>
  </si>
  <si>
    <t>K63HTTT</t>
  </si>
  <si>
    <t>CH27CNTTC</t>
  </si>
  <si>
    <t>CH29NTTSB</t>
  </si>
  <si>
    <t>K63TYA</t>
  </si>
  <si>
    <t>K63TYD</t>
  </si>
  <si>
    <t>K63TYE</t>
  </si>
  <si>
    <t>K63TYF</t>
  </si>
  <si>
    <t>K63TYG</t>
  </si>
  <si>
    <t>K63TYH</t>
  </si>
  <si>
    <t>K63TYK</t>
  </si>
  <si>
    <t>K63TYL</t>
  </si>
  <si>
    <t>K62CTDL</t>
  </si>
  <si>
    <t>LTK64TY</t>
  </si>
  <si>
    <t>K63CNTYA</t>
  </si>
  <si>
    <t>K63CNTYB</t>
  </si>
  <si>
    <t>CH29CNTYB</t>
  </si>
  <si>
    <t>CD02115</t>
  </si>
  <si>
    <t>CD03303</t>
  </si>
  <si>
    <t>CD03346</t>
  </si>
  <si>
    <t>CD03352</t>
  </si>
  <si>
    <t>CD03540</t>
  </si>
  <si>
    <t>CD03550</t>
  </si>
  <si>
    <t>CD02301</t>
  </si>
  <si>
    <t>CN06007</t>
  </si>
  <si>
    <t>CP02008</t>
  </si>
  <si>
    <t>CP03040</t>
  </si>
  <si>
    <t>KQ06017</t>
  </si>
  <si>
    <t>MT01006</t>
  </si>
  <si>
    <t>MT02039</t>
  </si>
  <si>
    <t>MT02043</t>
  </si>
  <si>
    <t>NH03004</t>
  </si>
  <si>
    <t>NH03072</t>
  </si>
  <si>
    <t>SH03051</t>
  </si>
  <si>
    <t>SHE04013</t>
  </si>
  <si>
    <t>SH02009</t>
  </si>
  <si>
    <t>SHE02008</t>
  </si>
  <si>
    <t>SHE03053</t>
  </si>
  <si>
    <t>SHE04012</t>
  </si>
  <si>
    <t>SN01033</t>
  </si>
  <si>
    <t>TH03016</t>
  </si>
  <si>
    <t>TH03306</t>
  </si>
  <si>
    <t>TH07008</t>
  </si>
  <si>
    <t>TS07042</t>
  </si>
  <si>
    <t>TS07045</t>
  </si>
  <si>
    <t>TS06037</t>
  </si>
  <si>
    <t>TS07041</t>
  </si>
  <si>
    <t>SH07017</t>
  </si>
  <si>
    <t>TY02006</t>
  </si>
  <si>
    <t>TY03036</t>
  </si>
  <si>
    <t>TY03002</t>
  </si>
  <si>
    <t>TY03035</t>
  </si>
  <si>
    <t>TY06013</t>
  </si>
  <si>
    <t>TY02019</t>
  </si>
  <si>
    <t>TY06008</t>
  </si>
  <si>
    <t>TY06016</t>
  </si>
  <si>
    <t>Đồ án nguyên lý máy</t>
  </si>
  <si>
    <t>Động cơ đốt trong</t>
  </si>
  <si>
    <t>Động lực học ô tô máy kéo 2</t>
  </si>
  <si>
    <t>Kết cấu động cơ đốt trong</t>
  </si>
  <si>
    <t>Máy điều khiển số&amp; CN CNC 2</t>
  </si>
  <si>
    <t>Máy điều khiển số&amp;CN CNC</t>
  </si>
  <si>
    <t>Kỹ thuật nhiệt</t>
  </si>
  <si>
    <t>Dinh dưỡng động vật nâng cao</t>
  </si>
  <si>
    <t>Xử lý phế phụ phẩm</t>
  </si>
  <si>
    <t>Kỹ năng quản trị tài chính</t>
  </si>
  <si>
    <t>Khí tượng nông nghiệp</t>
  </si>
  <si>
    <t>Khí tượng hải dương học</t>
  </si>
  <si>
    <t>Khí tượng đại cương</t>
  </si>
  <si>
    <t>Thuốc bảo vệ thực vật</t>
  </si>
  <si>
    <t>CNSH trong chọn tạo giống CT</t>
  </si>
  <si>
    <t>Thực hành công nghệ vi sinh</t>
  </si>
  <si>
    <t>Tiến hóa &amp; đa dạng sinh học</t>
  </si>
  <si>
    <t>Sinh thái vi sinh vật</t>
  </si>
  <si>
    <t>CNSH môi trường</t>
  </si>
  <si>
    <t>Tiếng Anh 2</t>
  </si>
  <si>
    <t>Cơ sở dữ liệu 2</t>
  </si>
  <si>
    <t>Cơ sở mã hóa thông tin</t>
  </si>
  <si>
    <t>TK, QL và đấu thầu dự án CNTT</t>
  </si>
  <si>
    <t>Nội tiết học s.sản&amp; ưd tg NTTS</t>
  </si>
  <si>
    <t>CN sx giống và nuôi giáp xác</t>
  </si>
  <si>
    <t>ƯD CN di truyền trong NTTS</t>
  </si>
  <si>
    <t>Hệ thống nuôi trồng thủy sản</t>
  </si>
  <si>
    <t>Công nghệ lên men</t>
  </si>
  <si>
    <t>Dược lý học thú y</t>
  </si>
  <si>
    <t>Dược và độc chất học thú y</t>
  </si>
  <si>
    <t>Bệnh nội khoa thú y 1</t>
  </si>
  <si>
    <t>Chẩn đoán - Bệnh nội khoa TY</t>
  </si>
  <si>
    <t>Chẩn đoán bệnh gia súc</t>
  </si>
  <si>
    <t>Vi sinh vật học thú y</t>
  </si>
  <si>
    <t>Vi khuẩn học thú y</t>
  </si>
  <si>
    <t>Virut học thú y</t>
  </si>
  <si>
    <t>Ghi chu</t>
  </si>
  <si>
    <t>Ghichu</t>
  </si>
  <si>
    <t>Cơ hữu</t>
  </si>
  <si>
    <t>Đã thanh lý</t>
  </si>
  <si>
    <t>01-220/HĐTG-HVN-01</t>
  </si>
  <si>
    <t>02-220/HĐTG-HVN-01</t>
  </si>
  <si>
    <t>71/H§TG-HVN-DDTA.2020</t>
  </si>
  <si>
    <t>69/HĐTG-HVN-KE&amp;QTKD</t>
  </si>
  <si>
    <r>
      <t xml:space="preserve">(Kèm theo Quyết định số  </t>
    </r>
    <r>
      <rPr>
        <b/>
        <sz val="14"/>
        <rFont val="Times New Roman"/>
        <family val="1"/>
        <charset val="163"/>
      </rPr>
      <t>3544</t>
    </r>
    <r>
      <rPr>
        <sz val="14"/>
        <rFont val="Times New Roman"/>
        <family val="1"/>
        <charset val="163"/>
      </rPr>
      <t xml:space="preserve">  /QĐ-HVN ngày  28  tháng    9  năm 2020 của Giám đốc Học viện Nông nghiệp Việt Nam)</t>
    </r>
  </si>
  <si>
    <t>BẢNG CHI TIẾT THANH TOÁN TIỀN GIẢNG DẠY (HOẠT ĐỘNG GIẢNG DẠY) HỌC KỲ II NĂM HỌC 2019-2020</t>
  </si>
  <si>
    <t>Đã nhận
(đồng)</t>
  </si>
  <si>
    <t>Còn lĩnh 
(đồng)</t>
  </si>
  <si>
    <r>
      <t xml:space="preserve">(Kèm theo Quyết định số  </t>
    </r>
    <r>
      <rPr>
        <b/>
        <sz val="14"/>
        <rFont val="Times New Roman"/>
        <family val="1"/>
        <charset val="163"/>
      </rPr>
      <t xml:space="preserve"> 3544  </t>
    </r>
    <r>
      <rPr>
        <sz val="14"/>
        <rFont val="Times New Roman"/>
        <family val="1"/>
        <charset val="163"/>
      </rPr>
      <t xml:space="preserve"> /QĐ-HVN ngày  28  tháng   9  năm 2020 của Giám đốc Học viện Nông nghiệp Việt Nam)</t>
    </r>
  </si>
  <si>
    <t>BẢNG TỔNG HỢP THANH TOÁN TIỀN GIẢNG DẠY (HOẠT ĐỘNG GIẢNG DẠY) HỌC KỲ II NĂM HỌC 2019-2020</t>
  </si>
</sst>
</file>

<file path=xl/styles.xml><?xml version="1.0" encoding="utf-8"?>
<styleSheet xmlns="http://schemas.openxmlformats.org/spreadsheetml/2006/main">
  <numFmts count="4">
    <numFmt numFmtId="171" formatCode="_(* #,##0.00_);_(* \(#,##0.00\);_(* &quot;-&quot;??_);_(@_)"/>
    <numFmt numFmtId="172" formatCode="#,##0.0"/>
    <numFmt numFmtId="185" formatCode="0.0"/>
    <numFmt numFmtId="189" formatCode="_(* #,##0_);_(* \(#,##0\);_(* &quot;-&quot;??_);_(@_)"/>
  </numFmts>
  <fonts count="44">
    <font>
      <sz val="12"/>
      <name val="Times New Roman"/>
    </font>
    <font>
      <sz val="12"/>
      <name val=".VnTime"/>
      <family val="2"/>
    </font>
    <font>
      <sz val="8"/>
      <name val="Times New Roman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"/>
      <family val="1"/>
      <charset val="16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</font>
    <font>
      <sz val="10"/>
      <name val=".VnArial"/>
      <family val="2"/>
    </font>
    <font>
      <sz val="10"/>
      <name val="VNI-Times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1"/>
      <color indexed="12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4"/>
      <name val="Times New Roman"/>
      <family val="1"/>
      <charset val="163"/>
    </font>
    <font>
      <sz val="13"/>
      <name val="Times New Roman"/>
      <family val="1"/>
      <charset val="163"/>
    </font>
    <font>
      <b/>
      <sz val="13"/>
      <name val="Times New Roman"/>
      <family val="1"/>
      <charset val="163"/>
    </font>
    <font>
      <sz val="11"/>
      <name val="Times New Roman"/>
      <family val="1"/>
      <charset val="163"/>
    </font>
    <font>
      <sz val="14"/>
      <name val="Times New Roman"/>
      <family val="1"/>
      <charset val="163"/>
    </font>
    <font>
      <b/>
      <i/>
      <sz val="11"/>
      <name val="Times New Roman"/>
      <family val="1"/>
      <charset val="163"/>
    </font>
    <font>
      <b/>
      <i/>
      <sz val="13"/>
      <name val="Times New Roman"/>
      <family val="1"/>
      <charset val="163"/>
    </font>
    <font>
      <sz val="11"/>
      <name val="Times New Roman"/>
    </font>
    <font>
      <b/>
      <i/>
      <sz val="13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71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3" fillId="0" borderId="0"/>
    <xf numFmtId="0" fontId="22" fillId="0" borderId="0"/>
    <xf numFmtId="0" fontId="23" fillId="0" borderId="0"/>
    <xf numFmtId="0" fontId="24" fillId="0" borderId="0"/>
    <xf numFmtId="0" fontId="3" fillId="0" borderId="0"/>
    <xf numFmtId="0" fontId="1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26">
    <xf numFmtId="0" fontId="0" fillId="0" borderId="0" xfId="0"/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72" fontId="7" fillId="0" borderId="10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/>
    <xf numFmtId="189" fontId="29" fillId="0" borderId="0" xfId="28" applyNumberFormat="1" applyFont="1" applyFill="1" applyAlignment="1" applyProtection="1">
      <alignment vertical="center"/>
      <protection hidden="1"/>
    </xf>
    <xf numFmtId="0" fontId="30" fillId="0" borderId="0" xfId="41" applyFont="1" applyFill="1" applyAlignment="1" applyProtection="1">
      <alignment horizontal="center"/>
      <protection hidden="1"/>
    </xf>
    <xf numFmtId="0" fontId="6" fillId="0" borderId="0" xfId="41" applyFont="1" applyFill="1" applyAlignment="1" applyProtection="1">
      <alignment horizontal="center"/>
      <protection hidden="1"/>
    </xf>
    <xf numFmtId="0" fontId="3" fillId="0" borderId="0" xfId="42" applyFont="1"/>
    <xf numFmtId="0" fontId="31" fillId="0" borderId="0" xfId="42" applyFont="1" applyFill="1" applyAlignment="1" applyProtection="1">
      <alignment horizontal="center" vertical="center" wrapText="1"/>
      <protection hidden="1"/>
    </xf>
    <xf numFmtId="0" fontId="5" fillId="0" borderId="0" xfId="41" applyFont="1" applyFill="1" applyProtection="1">
      <protection hidden="1"/>
    </xf>
    <xf numFmtId="0" fontId="32" fillId="0" borderId="0" xfId="41" applyFont="1" applyFill="1" applyProtection="1">
      <protection hidden="1"/>
    </xf>
    <xf numFmtId="0" fontId="33" fillId="0" borderId="0" xfId="42" applyFont="1" applyFill="1" applyAlignment="1" applyProtection="1">
      <alignment vertical="center"/>
      <protection hidden="1"/>
    </xf>
    <xf numFmtId="0" fontId="34" fillId="0" borderId="0" xfId="42" applyFont="1" applyFill="1" applyAlignment="1" applyProtection="1">
      <alignment horizontal="center" vertical="center"/>
      <protection hidden="1"/>
    </xf>
    <xf numFmtId="0" fontId="32" fillId="0" borderId="0" xfId="40" applyFont="1" applyFill="1" applyAlignment="1" applyProtection="1">
      <alignment horizontal="center"/>
      <protection hidden="1"/>
    </xf>
    <xf numFmtId="0" fontId="32" fillId="0" borderId="0" xfId="41" applyFont="1" applyFill="1" applyAlignment="1" applyProtection="1">
      <alignment horizontal="center"/>
      <protection hidden="1"/>
    </xf>
    <xf numFmtId="0" fontId="5" fillId="0" borderId="0" xfId="39" applyFont="1" applyFill="1" applyAlignment="1">
      <alignment horizontal="center" vertical="center"/>
    </xf>
    <xf numFmtId="0" fontId="5" fillId="0" borderId="0" xfId="39" applyFont="1" applyFill="1" applyAlignment="1">
      <alignment vertical="center"/>
    </xf>
    <xf numFmtId="0" fontId="5" fillId="0" borderId="0" xfId="39" applyFont="1" applyFill="1" applyAlignment="1">
      <alignment vertical="center" wrapText="1"/>
    </xf>
    <xf numFmtId="1" fontId="5" fillId="0" borderId="0" xfId="39" applyNumberFormat="1" applyFont="1" applyFill="1" applyAlignment="1">
      <alignment vertical="center"/>
    </xf>
    <xf numFmtId="0" fontId="5" fillId="0" borderId="0" xfId="39" applyFont="1" applyFill="1" applyAlignment="1">
      <alignment horizontal="left" vertical="center"/>
    </xf>
    <xf numFmtId="2" fontId="5" fillId="0" borderId="0" xfId="39" applyNumberFormat="1" applyFont="1" applyFill="1" applyAlignment="1">
      <alignment horizontal="center" vertical="center"/>
    </xf>
    <xf numFmtId="0" fontId="35" fillId="0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6" fillId="0" borderId="0" xfId="0" applyNumberFormat="1" applyFont="1" applyFill="1" applyAlignment="1">
      <alignment vertical="center"/>
    </xf>
    <xf numFmtId="0" fontId="37" fillId="0" borderId="0" xfId="0" applyNumberFormat="1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8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8" fillId="0" borderId="13" xfId="0" applyNumberFormat="1" applyFont="1" applyFill="1" applyBorder="1" applyAlignment="1">
      <alignment vertical="center"/>
    </xf>
    <xf numFmtId="0" fontId="38" fillId="0" borderId="13" xfId="0" applyNumberFormat="1" applyFont="1" applyFill="1" applyBorder="1" applyAlignment="1">
      <alignment horizontal="center" vertical="center"/>
    </xf>
    <xf numFmtId="2" fontId="38" fillId="0" borderId="14" xfId="0" applyNumberFormat="1" applyFont="1" applyFill="1" applyBorder="1" applyAlignment="1">
      <alignment horizontal="center" vertical="center"/>
    </xf>
    <xf numFmtId="3" fontId="38" fillId="0" borderId="14" xfId="0" applyNumberFormat="1" applyFont="1" applyFill="1" applyBorder="1" applyAlignment="1">
      <alignment horizontal="right" vertical="center"/>
    </xf>
    <xf numFmtId="0" fontId="38" fillId="0" borderId="15" xfId="0" applyFont="1" applyFill="1" applyBorder="1" applyAlignment="1">
      <alignment horizontal="center" vertical="center"/>
    </xf>
    <xf numFmtId="0" fontId="38" fillId="0" borderId="16" xfId="0" applyNumberFormat="1" applyFont="1" applyFill="1" applyBorder="1" applyAlignment="1">
      <alignment vertical="center"/>
    </xf>
    <xf numFmtId="0" fontId="38" fillId="0" borderId="17" xfId="0" applyNumberFormat="1" applyFont="1" applyFill="1" applyBorder="1" applyAlignment="1">
      <alignment vertical="center"/>
    </xf>
    <xf numFmtId="2" fontId="38" fillId="0" borderId="15" xfId="0" applyNumberFormat="1" applyFont="1" applyFill="1" applyBorder="1" applyAlignment="1">
      <alignment horizontal="center" vertical="center"/>
    </xf>
    <xf numFmtId="3" fontId="38" fillId="0" borderId="15" xfId="0" applyNumberFormat="1" applyFont="1" applyFill="1" applyBorder="1" applyAlignment="1">
      <alignment horizontal="right" vertical="center"/>
    </xf>
    <xf numFmtId="0" fontId="38" fillId="0" borderId="17" xfId="0" applyFont="1" applyFill="1" applyBorder="1" applyAlignment="1">
      <alignment vertical="center"/>
    </xf>
    <xf numFmtId="0" fontId="38" fillId="0" borderId="18" xfId="0" applyFont="1" applyFill="1" applyBorder="1" applyAlignment="1">
      <alignment vertical="center"/>
    </xf>
    <xf numFmtId="0" fontId="38" fillId="0" borderId="18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vertical="center"/>
    </xf>
    <xf numFmtId="0" fontId="38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4" fontId="7" fillId="0" borderId="21" xfId="0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36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left" vertical="center"/>
    </xf>
    <xf numFmtId="3" fontId="37" fillId="0" borderId="0" xfId="0" applyNumberFormat="1" applyFont="1" applyFill="1" applyAlignment="1">
      <alignment vertical="center"/>
    </xf>
    <xf numFmtId="3" fontId="37" fillId="0" borderId="0" xfId="0" applyNumberFormat="1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36" fillId="0" borderId="0" xfId="0" applyFont="1" applyFill="1" applyAlignment="1">
      <alignment horizontal="left" vertical="center"/>
    </xf>
    <xf numFmtId="0" fontId="38" fillId="0" borderId="24" xfId="0" applyFont="1" applyFill="1" applyBorder="1" applyAlignment="1">
      <alignment vertical="center"/>
    </xf>
    <xf numFmtId="0" fontId="38" fillId="0" borderId="24" xfId="0" applyFont="1" applyFill="1" applyBorder="1" applyAlignment="1">
      <alignment horizontal="center" vertical="center"/>
    </xf>
    <xf numFmtId="0" fontId="38" fillId="0" borderId="25" xfId="0" applyFont="1" applyFill="1" applyBorder="1" applyAlignment="1">
      <alignment vertical="center"/>
    </xf>
    <xf numFmtId="0" fontId="38" fillId="0" borderId="26" xfId="0" applyFont="1" applyFill="1" applyBorder="1" applyAlignment="1">
      <alignment vertical="center"/>
    </xf>
    <xf numFmtId="185" fontId="38" fillId="0" borderId="14" xfId="0" applyNumberFormat="1" applyFont="1" applyFill="1" applyBorder="1" applyAlignment="1">
      <alignment horizontal="center" vertical="center"/>
    </xf>
    <xf numFmtId="172" fontId="7" fillId="0" borderId="10" xfId="0" applyNumberFormat="1" applyFont="1" applyFill="1" applyBorder="1" applyAlignment="1">
      <alignment horizontal="center" vertical="center"/>
    </xf>
    <xf numFmtId="4" fontId="36" fillId="0" borderId="0" xfId="0" applyNumberFormat="1" applyFont="1" applyFill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39" fillId="0" borderId="0" xfId="0" applyFont="1" applyFill="1" applyAlignment="1">
      <alignment vertical="center"/>
    </xf>
    <xf numFmtId="0" fontId="7" fillId="0" borderId="24" xfId="0" applyNumberFormat="1" applyFont="1" applyFill="1" applyBorder="1" applyAlignment="1">
      <alignment horizontal="center" vertical="center" wrapText="1"/>
    </xf>
    <xf numFmtId="172" fontId="7" fillId="0" borderId="24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Alignment="1">
      <alignment horizontal="center" vertical="center"/>
    </xf>
    <xf numFmtId="3" fontId="7" fillId="0" borderId="10" xfId="0" applyNumberFormat="1" applyFont="1" applyFill="1" applyBorder="1" applyAlignment="1">
      <alignment horizontal="right" vertical="center"/>
    </xf>
    <xf numFmtId="3" fontId="7" fillId="0" borderId="21" xfId="0" applyNumberFormat="1" applyFont="1" applyFill="1" applyBorder="1" applyAlignment="1">
      <alignment horizontal="right" vertical="center"/>
    </xf>
    <xf numFmtId="0" fontId="37" fillId="0" borderId="0" xfId="0" applyFont="1" applyFill="1" applyAlignment="1">
      <alignment horizontal="right" vertical="center"/>
    </xf>
    <xf numFmtId="0" fontId="38" fillId="0" borderId="13" xfId="0" applyFont="1" applyFill="1" applyBorder="1" applyAlignment="1">
      <alignment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26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8" fillId="0" borderId="15" xfId="0" applyNumberFormat="1" applyFont="1" applyFill="1" applyBorder="1" applyAlignment="1">
      <alignment vertical="center"/>
    </xf>
    <xf numFmtId="0" fontId="38" fillId="0" borderId="16" xfId="0" applyFont="1" applyFill="1" applyBorder="1" applyAlignment="1">
      <alignment vertical="center"/>
    </xf>
    <xf numFmtId="49" fontId="38" fillId="0" borderId="15" xfId="0" applyNumberFormat="1" applyFont="1" applyFill="1" applyBorder="1" applyAlignment="1">
      <alignment horizontal="center" vertical="center"/>
    </xf>
    <xf numFmtId="14" fontId="38" fillId="0" borderId="15" xfId="0" applyNumberFormat="1" applyFont="1" applyFill="1" applyBorder="1" applyAlignment="1">
      <alignment horizontal="center" vertical="center"/>
    </xf>
    <xf numFmtId="0" fontId="3" fillId="0" borderId="0" xfId="0" applyFont="1"/>
    <xf numFmtId="0" fontId="31" fillId="0" borderId="0" xfId="0" applyFont="1"/>
    <xf numFmtId="4" fontId="38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3" fontId="38" fillId="0" borderId="15" xfId="0" applyNumberFormat="1" applyFont="1" applyFill="1" applyBorder="1" applyAlignment="1">
      <alignment horizontal="left" vertical="center"/>
    </xf>
    <xf numFmtId="2" fontId="38" fillId="0" borderId="0" xfId="0" applyNumberFormat="1" applyFont="1" applyFill="1" applyAlignment="1">
      <alignment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2" xfId="0" applyNumberFormat="1" applyFont="1" applyFill="1" applyBorder="1" applyAlignment="1">
      <alignment vertical="center"/>
    </xf>
    <xf numFmtId="0" fontId="38" fillId="0" borderId="23" xfId="0" applyFont="1" applyFill="1" applyBorder="1" applyAlignment="1">
      <alignment vertical="center"/>
    </xf>
    <xf numFmtId="0" fontId="38" fillId="0" borderId="23" xfId="0" applyNumberFormat="1" applyFont="1" applyFill="1" applyBorder="1" applyAlignment="1">
      <alignment horizontal="center" vertical="center"/>
    </xf>
    <xf numFmtId="0" fontId="38" fillId="0" borderId="23" xfId="0" applyNumberFormat="1" applyFont="1" applyFill="1" applyBorder="1" applyAlignment="1">
      <alignment vertical="center"/>
    </xf>
    <xf numFmtId="0" fontId="38" fillId="0" borderId="21" xfId="0" applyNumberFormat="1" applyFont="1" applyFill="1" applyBorder="1" applyAlignment="1">
      <alignment vertical="center"/>
    </xf>
    <xf numFmtId="2" fontId="38" fillId="0" borderId="21" xfId="0" applyNumberFormat="1" applyFont="1" applyFill="1" applyBorder="1" applyAlignment="1">
      <alignment horizontal="center" vertical="center"/>
    </xf>
    <xf numFmtId="3" fontId="38" fillId="0" borderId="21" xfId="0" applyNumberFormat="1" applyFont="1" applyFill="1" applyBorder="1" applyAlignment="1">
      <alignment horizontal="right" vertical="center"/>
    </xf>
    <xf numFmtId="0" fontId="39" fillId="0" borderId="0" xfId="0" applyFont="1" applyFill="1" applyAlignment="1">
      <alignment horizontal="center" vertical="center"/>
    </xf>
    <xf numFmtId="3" fontId="38" fillId="0" borderId="27" xfId="0" applyNumberFormat="1" applyFont="1" applyFill="1" applyBorder="1" applyAlignment="1">
      <alignment horizontal="right" vertical="center"/>
    </xf>
    <xf numFmtId="49" fontId="42" fillId="0" borderId="28" xfId="0" applyNumberFormat="1" applyFont="1" applyFill="1" applyBorder="1" applyAlignment="1">
      <alignment horizontal="center" vertical="center" wrapText="1"/>
    </xf>
    <xf numFmtId="0" fontId="43" fillId="0" borderId="0" xfId="0" applyFont="1" applyFill="1" applyAlignment="1">
      <alignment vertical="center"/>
    </xf>
    <xf numFmtId="0" fontId="4" fillId="24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39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6" fillId="0" borderId="0" xfId="0" applyNumberFormat="1" applyFont="1" applyFill="1" applyAlignment="1">
      <alignment horizontal="center" vertical="center"/>
    </xf>
    <xf numFmtId="0" fontId="37" fillId="0" borderId="0" xfId="0" applyNumberFormat="1" applyFont="1" applyFill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right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omma" xfId="28" builtinId="3"/>
    <cellStyle name="Check Cell" xfId="27" builtinId="23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2_Vuot_gio_ca_nam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8"/>
  <sheetViews>
    <sheetView workbookViewId="0">
      <selection activeCell="C5" sqref="C5"/>
    </sheetView>
  </sheetViews>
  <sheetFormatPr defaultRowHeight="15.75"/>
  <cols>
    <col min="1" max="1" width="3.5" bestFit="1" customWidth="1"/>
    <col min="2" max="2" width="6.375" bestFit="1" customWidth="1"/>
    <col min="3" max="3" width="23.875" bestFit="1" customWidth="1"/>
    <col min="5" max="5" width="11.625" bestFit="1" customWidth="1"/>
    <col min="7" max="7" width="9.625" customWidth="1"/>
  </cols>
  <sheetData>
    <row r="2" spans="1:3">
      <c r="A2" t="s">
        <v>158</v>
      </c>
      <c r="B2" t="s">
        <v>195</v>
      </c>
      <c r="C2" t="s">
        <v>196</v>
      </c>
    </row>
    <row r="3" spans="1:3">
      <c r="A3" s="83" t="s">
        <v>197</v>
      </c>
      <c r="B3" s="82">
        <v>1</v>
      </c>
      <c r="C3" s="82" t="s">
        <v>141</v>
      </c>
    </row>
    <row r="4" spans="1:3">
      <c r="A4" s="83" t="s">
        <v>198</v>
      </c>
      <c r="B4" s="82">
        <v>2</v>
      </c>
      <c r="C4" s="82" t="s">
        <v>135</v>
      </c>
    </row>
    <row r="5" spans="1:3">
      <c r="A5" s="83" t="s">
        <v>199</v>
      </c>
      <c r="B5" s="82">
        <v>3</v>
      </c>
      <c r="C5" s="82" t="s">
        <v>146</v>
      </c>
    </row>
    <row r="6" spans="1:3">
      <c r="A6" s="83" t="s">
        <v>200</v>
      </c>
      <c r="B6" s="82">
        <v>4</v>
      </c>
      <c r="C6" s="82" t="s">
        <v>133</v>
      </c>
    </row>
    <row r="7" spans="1:3">
      <c r="A7" s="83" t="s">
        <v>201</v>
      </c>
      <c r="B7" s="82">
        <v>5</v>
      </c>
      <c r="C7" s="82" t="s">
        <v>139</v>
      </c>
    </row>
    <row r="8" spans="1:3">
      <c r="A8" s="83" t="s">
        <v>202</v>
      </c>
      <c r="B8" s="82">
        <v>6</v>
      </c>
      <c r="C8" s="82" t="s">
        <v>203</v>
      </c>
    </row>
    <row r="9" spans="1:3">
      <c r="A9" s="83" t="s">
        <v>204</v>
      </c>
      <c r="B9" s="82">
        <v>7</v>
      </c>
      <c r="C9" s="82" t="s">
        <v>150</v>
      </c>
    </row>
    <row r="10" spans="1:3">
      <c r="A10" s="83" t="s">
        <v>205</v>
      </c>
      <c r="B10" s="82">
        <v>8</v>
      </c>
      <c r="C10" s="82" t="s">
        <v>136</v>
      </c>
    </row>
    <row r="11" spans="1:3">
      <c r="A11" s="83" t="s">
        <v>206</v>
      </c>
      <c r="B11" s="82">
        <v>9</v>
      </c>
      <c r="C11" s="82" t="s">
        <v>153</v>
      </c>
    </row>
    <row r="12" spans="1:3">
      <c r="A12" s="83" t="s">
        <v>22</v>
      </c>
      <c r="B12" s="82">
        <v>10</v>
      </c>
      <c r="C12" s="82" t="s">
        <v>207</v>
      </c>
    </row>
    <row r="13" spans="1:3">
      <c r="A13" s="83" t="s">
        <v>208</v>
      </c>
      <c r="B13" s="82">
        <v>11</v>
      </c>
      <c r="C13" s="82" t="s">
        <v>138</v>
      </c>
    </row>
    <row r="14" spans="1:3">
      <c r="A14" s="83" t="s">
        <v>209</v>
      </c>
      <c r="B14" s="82">
        <v>12</v>
      </c>
      <c r="C14" s="82" t="s">
        <v>147</v>
      </c>
    </row>
    <row r="15" spans="1:3">
      <c r="A15" s="83" t="s">
        <v>210</v>
      </c>
      <c r="B15" s="82">
        <v>13</v>
      </c>
      <c r="C15" s="82" t="s">
        <v>140</v>
      </c>
    </row>
    <row r="16" spans="1:3">
      <c r="A16" s="83" t="s">
        <v>211</v>
      </c>
      <c r="B16" s="82">
        <v>14</v>
      </c>
      <c r="C16" s="82" t="s">
        <v>151</v>
      </c>
    </row>
    <row r="17" spans="1:3">
      <c r="A17" s="83" t="s">
        <v>212</v>
      </c>
      <c r="B17" s="82">
        <v>20</v>
      </c>
      <c r="C17" s="82" t="s">
        <v>213</v>
      </c>
    </row>
    <row r="18" spans="1:3">
      <c r="A18" s="83" t="s">
        <v>214</v>
      </c>
      <c r="B18" s="82">
        <v>33</v>
      </c>
      <c r="C18" s="82" t="s">
        <v>215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C5" sqref="C5"/>
    </sheetView>
  </sheetViews>
  <sheetFormatPr defaultRowHeight="15"/>
  <cols>
    <col min="1" max="1" width="9" style="16"/>
    <col min="2" max="2" width="16.875" style="17" bestFit="1" customWidth="1"/>
    <col min="3" max="3" width="9" style="17"/>
    <col min="4" max="4" width="9" style="16"/>
    <col min="5" max="9" width="9" style="17"/>
    <col min="10" max="12" width="9" style="16"/>
    <col min="13" max="13" width="9" style="18"/>
    <col min="14" max="18" width="9" style="16"/>
    <col min="19" max="31" width="9" style="17"/>
    <col min="32" max="32" width="9" style="19"/>
    <col min="33" max="49" width="9" style="17"/>
    <col min="50" max="51" width="9" style="16"/>
    <col min="52" max="53" width="9" style="20"/>
    <col min="54" max="54" width="9" style="16"/>
    <col min="55" max="55" width="9" style="20"/>
    <col min="56" max="60" width="9" style="16"/>
    <col min="61" max="62" width="9" style="21"/>
    <col min="63" max="84" width="9" style="16"/>
    <col min="85" max="85" width="9" style="21"/>
    <col min="86" max="87" width="9" style="16"/>
    <col min="88" max="88" width="9" style="21"/>
    <col min="89" max="89" width="9" style="16"/>
    <col min="90" max="16384" width="9" style="17"/>
  </cols>
  <sheetData>
    <row r="1" spans="2:15" s="8" customFormat="1" ht="16.5">
      <c r="B1" s="5">
        <f>Chi_tiet_gio_KII_2019_2020!I373</f>
        <v>358731500</v>
      </c>
      <c r="C1" s="6" t="str">
        <f>RIGHT("000000000000"&amp;ROUND(B1,0),12)</f>
        <v>000358731500</v>
      </c>
      <c r="D1" s="7">
        <v>1</v>
      </c>
      <c r="E1" s="7">
        <v>2</v>
      </c>
      <c r="F1" s="7">
        <v>3</v>
      </c>
      <c r="G1" s="7">
        <v>4</v>
      </c>
      <c r="H1" s="7">
        <v>5</v>
      </c>
      <c r="I1" s="7">
        <v>6</v>
      </c>
      <c r="J1" s="7">
        <v>7</v>
      </c>
      <c r="K1" s="7">
        <v>8</v>
      </c>
      <c r="L1" s="7">
        <v>9</v>
      </c>
      <c r="M1" s="7">
        <v>10</v>
      </c>
      <c r="N1" s="7">
        <v>11</v>
      </c>
      <c r="O1" s="7">
        <v>12</v>
      </c>
    </row>
    <row r="2" spans="2:15" s="8" customFormat="1" ht="25.5">
      <c r="B2" s="9" t="s">
        <v>85</v>
      </c>
      <c r="C2" s="10"/>
      <c r="D2" s="11">
        <f>VALUE(MID(C1,D1,1))</f>
        <v>0</v>
      </c>
      <c r="E2" s="11">
        <f>VALUE(MID(C1,E1,1))</f>
        <v>0</v>
      </c>
      <c r="F2" s="11">
        <f>VALUE(MID(C1,F1,1))</f>
        <v>0</v>
      </c>
      <c r="G2" s="11">
        <f>VALUE(MID(C1,G1,1))</f>
        <v>3</v>
      </c>
      <c r="H2" s="11">
        <f>VALUE(MID(C1,H1,1))</f>
        <v>5</v>
      </c>
      <c r="I2" s="11">
        <f>VALUE(MID(C1,I1,1))</f>
        <v>8</v>
      </c>
      <c r="J2" s="11">
        <f>VALUE(MID(C1,J1,1))</f>
        <v>7</v>
      </c>
      <c r="K2" s="11">
        <f>VALUE(MID(C1,K1,1))</f>
        <v>3</v>
      </c>
      <c r="L2" s="11">
        <f>VALUE(MID(C1,L1,1))</f>
        <v>1</v>
      </c>
      <c r="M2" s="11">
        <f>VALUE(MID(C1,M1,1))</f>
        <v>5</v>
      </c>
      <c r="N2" s="11">
        <f>VALUE(MID(C1,N1,1))</f>
        <v>0</v>
      </c>
      <c r="O2" s="11">
        <f>VALUE(MID(C1,O1,1))</f>
        <v>0</v>
      </c>
    </row>
    <row r="3" spans="2:15" s="8" customFormat="1" ht="16.5">
      <c r="B3" s="12"/>
      <c r="C3" s="10"/>
      <c r="D3" s="11">
        <f>SUM(D2:D2)</f>
        <v>0</v>
      </c>
      <c r="E3" s="11">
        <f>SUM(D2:E2)</f>
        <v>0</v>
      </c>
      <c r="F3" s="11">
        <f>SUM(D2:F2)</f>
        <v>0</v>
      </c>
      <c r="G3" s="11">
        <f>SUM(G2:G2)</f>
        <v>3</v>
      </c>
      <c r="H3" s="11">
        <f>SUM(G2:H2)</f>
        <v>8</v>
      </c>
      <c r="I3" s="11">
        <f>SUM(G2:I2)</f>
        <v>16</v>
      </c>
      <c r="J3" s="11">
        <f>SUM(J2:J2)</f>
        <v>7</v>
      </c>
      <c r="K3" s="11">
        <f>SUM(J2:K2)</f>
        <v>10</v>
      </c>
      <c r="L3" s="11">
        <f>SUM(J2:L2)</f>
        <v>11</v>
      </c>
      <c r="M3" s="11">
        <f>SUM(M2:M2)</f>
        <v>5</v>
      </c>
      <c r="N3" s="11">
        <f>SUM(M2:N2)</f>
        <v>5</v>
      </c>
      <c r="O3" s="11">
        <f>SUM(M2:O2)</f>
        <v>5</v>
      </c>
    </row>
    <row r="4" spans="2:15" s="8" customFormat="1" ht="16.5">
      <c r="B4" s="13"/>
      <c r="C4" s="10"/>
      <c r="D4" s="14" t="str">
        <f>IF(D2=0,"",CHOOSE(D2,"một","hai","ba","bốn","năm","sáu","bảy","tám","chín"))</f>
        <v/>
      </c>
      <c r="E4" s="14" t="str">
        <f>IF(E2=0,IF(AND(D2&lt;&gt;0,F2&lt;&gt;0),"lẻ",""),CHOOSE(E2,"mười ","hai","ba","bốn","năm","sáu","bảy","tám","chín"))</f>
        <v/>
      </c>
      <c r="F4" s="14" t="str">
        <f>IF(F2=0,"",CHOOSE(F2,IF(E2&gt;1,"mốt","một"),"hai","ba","bốn",IF(E2=0,"năm","lăm"),"sáu","bảy","tám","chín"))</f>
        <v/>
      </c>
      <c r="G4" s="14" t="str">
        <f>IF(G2=0,"",CHOOSE(G2,"một","hai","ba","bốn","năm","sáu","bảy","tám","chín"))</f>
        <v>ba</v>
      </c>
      <c r="H4" s="14" t="str">
        <f>IF(H2=0,IF(AND(G2&lt;&gt;0,I2&lt;&gt;0),"lẻ",""),CHOOSE(H2,"mười","hai","ba","bốn","năm","sáu","bảy","tám","chín"))</f>
        <v>năm</v>
      </c>
      <c r="I4" s="14" t="str">
        <f>IF(I2=0,"",CHOOSE(I2,IF(H2&gt;1,"mốt","một"),"hai","ba","bốn",IF(H2=0,"năm","lăm"),"sáu","bảy","tám","chín"))</f>
        <v>tám</v>
      </c>
      <c r="J4" s="14" t="str">
        <f>IF(J2=0,"",CHOOSE(J2,"một","hai","ba","bốn","năm","sáu","bảy","tám","chín"))</f>
        <v>bảy</v>
      </c>
      <c r="K4" s="14" t="str">
        <f>IF(K2=0,IF(AND(J2&lt;&gt;0,L2&lt;&gt;0),"lẻ",""),CHOOSE(K2,"mười","hai","ba","bốn","năm","sáu","bảy","tám","chín"))</f>
        <v>ba</v>
      </c>
      <c r="L4" s="14" t="str">
        <f>IF(L2=0,"",CHOOSE(L2,IF(K2&gt;1,"mốt","một"),"hai","ba","bốn",IF(K2=0,"năm","lăm"),"sáu","bảy","tám","chín"))</f>
        <v>mốt</v>
      </c>
      <c r="M4" s="11" t="str">
        <f>IF(M2=0,"",CHOOSE(M2,"một","hai","ba","bốn","năm","sáu","bảy","tám","chín"))</f>
        <v>năm</v>
      </c>
      <c r="N4" s="15" t="str">
        <f>IF(N2=0,IF(AND(M2&lt;&gt;0,O2&lt;&gt;0),"lẻ",""),CHOOSE(N2,"một","hai","ba","bốn","năm","sáu","bảy","tám","chín"))</f>
        <v/>
      </c>
      <c r="O4" s="15" t="str">
        <f>IF(O2=0,"",CHOOSE(O2,IF(N2&gt;1,"một","một"),"hai","ba","bốn",IF(N2=0,"năm","lăm"),"sáu","bảy","tám","chín"))</f>
        <v/>
      </c>
    </row>
    <row r="5" spans="2:15" s="8" customFormat="1" ht="16.5">
      <c r="B5" s="12"/>
      <c r="C5" s="10"/>
      <c r="D5" s="15" t="str">
        <f>IF(D2=0,"","trăm")</f>
        <v/>
      </c>
      <c r="E5" s="15" t="str">
        <f>IF(E2=0,"",IF(E2=1,"","mươi"))</f>
        <v/>
      </c>
      <c r="F5" s="15" t="str">
        <f>IF(AND(F2=0,F3=0),"","tỷ")</f>
        <v/>
      </c>
      <c r="G5" s="15" t="str">
        <f>IF(G2=0,"","trăm")</f>
        <v>trăm</v>
      </c>
      <c r="H5" s="15" t="str">
        <f>IF(H2=0,"",IF(H2=1,"","mươi"))</f>
        <v>mươi</v>
      </c>
      <c r="I5" s="15" t="str">
        <f>IF(AND(I2=0,I3=0),"","triệu")</f>
        <v>triệu</v>
      </c>
      <c r="J5" s="15" t="str">
        <f>IF(J2=0,"","trăm")</f>
        <v>trăm</v>
      </c>
      <c r="K5" s="15" t="str">
        <f>IF(K2=0,"",IF(K2=1,"","mươi"))</f>
        <v>mươi</v>
      </c>
      <c r="L5" s="15" t="str">
        <f>IF(AND(L2=0,L3=0),"","ngàn")</f>
        <v>ngàn</v>
      </c>
      <c r="M5" s="15" t="str">
        <f>IF(M2=0,"","trăm")</f>
        <v>trăm</v>
      </c>
      <c r="N5" s="15" t="str">
        <f>IF(N2=0,"",IF(N2=1,"","mươi"))</f>
        <v/>
      </c>
      <c r="O5" s="15" t="s">
        <v>86</v>
      </c>
    </row>
    <row r="6" spans="2:15" s="8" customFormat="1" ht="16.5">
      <c r="B6" s="12"/>
      <c r="C6" s="11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Ba trăm năm mươi tám triệu bảy trăm ba mươi mốt ngàn năm trăm đồng./.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8" spans="2:15" s="8" customFormat="1" ht="16.5">
      <c r="B8" s="5">
        <f>Tong_hop!G53</f>
        <v>358731500</v>
      </c>
      <c r="C8" s="6" t="str">
        <f>RIGHT("000000000000"&amp;ROUND(B8,0),12)</f>
        <v>000358731500</v>
      </c>
      <c r="D8" s="7">
        <v>1</v>
      </c>
      <c r="E8" s="7">
        <v>2</v>
      </c>
      <c r="F8" s="7">
        <v>3</v>
      </c>
      <c r="G8" s="7">
        <v>4</v>
      </c>
      <c r="H8" s="7">
        <v>5</v>
      </c>
      <c r="I8" s="7">
        <v>6</v>
      </c>
      <c r="J8" s="7">
        <v>7</v>
      </c>
      <c r="K8" s="7">
        <v>8</v>
      </c>
      <c r="L8" s="7">
        <v>9</v>
      </c>
      <c r="M8" s="7">
        <v>10</v>
      </c>
      <c r="N8" s="7">
        <v>11</v>
      </c>
      <c r="O8" s="7">
        <v>12</v>
      </c>
    </row>
    <row r="9" spans="2:15" s="8" customFormat="1" ht="25.5">
      <c r="B9" s="9" t="s">
        <v>85</v>
      </c>
      <c r="C9" s="10"/>
      <c r="D9" s="11">
        <f>VALUE(MID(C8,D8,1))</f>
        <v>0</v>
      </c>
      <c r="E9" s="11">
        <f>VALUE(MID(C8,E8,1))</f>
        <v>0</v>
      </c>
      <c r="F9" s="11">
        <f>VALUE(MID(C8,F8,1))</f>
        <v>0</v>
      </c>
      <c r="G9" s="11">
        <f>VALUE(MID(C8,G8,1))</f>
        <v>3</v>
      </c>
      <c r="H9" s="11">
        <f>VALUE(MID(C8,H8,1))</f>
        <v>5</v>
      </c>
      <c r="I9" s="11">
        <f>VALUE(MID(C8,I8,1))</f>
        <v>8</v>
      </c>
      <c r="J9" s="11">
        <f>VALUE(MID(C8,J8,1))</f>
        <v>7</v>
      </c>
      <c r="K9" s="11">
        <f>VALUE(MID(C8,K8,1))</f>
        <v>3</v>
      </c>
      <c r="L9" s="11">
        <f>VALUE(MID(C8,L8,1))</f>
        <v>1</v>
      </c>
      <c r="M9" s="11">
        <f>VALUE(MID(C8,M8,1))</f>
        <v>5</v>
      </c>
      <c r="N9" s="11">
        <f>VALUE(MID(C8,N8,1))</f>
        <v>0</v>
      </c>
      <c r="O9" s="11">
        <f>VALUE(MID(C8,O8,1))</f>
        <v>0</v>
      </c>
    </row>
    <row r="10" spans="2:15" s="8" customFormat="1" ht="16.5">
      <c r="B10" s="12"/>
      <c r="C10" s="10"/>
      <c r="D10" s="11">
        <f>SUM(D9:D9)</f>
        <v>0</v>
      </c>
      <c r="E10" s="11">
        <f>SUM(D9:E9)</f>
        <v>0</v>
      </c>
      <c r="F10" s="11">
        <f>SUM(D9:F9)</f>
        <v>0</v>
      </c>
      <c r="G10" s="11">
        <f>SUM(G9:G9)</f>
        <v>3</v>
      </c>
      <c r="H10" s="11">
        <f>SUM(G9:H9)</f>
        <v>8</v>
      </c>
      <c r="I10" s="11">
        <f>SUM(G9:I9)</f>
        <v>16</v>
      </c>
      <c r="J10" s="11">
        <f>SUM(J9:J9)</f>
        <v>7</v>
      </c>
      <c r="K10" s="11">
        <f>SUM(J9:K9)</f>
        <v>10</v>
      </c>
      <c r="L10" s="11">
        <f>SUM(J9:L9)</f>
        <v>11</v>
      </c>
      <c r="M10" s="11">
        <f>SUM(M9:M9)</f>
        <v>5</v>
      </c>
      <c r="N10" s="11">
        <f>SUM(M9:N9)</f>
        <v>5</v>
      </c>
      <c r="O10" s="11">
        <f>SUM(M9:O9)</f>
        <v>5</v>
      </c>
    </row>
    <row r="11" spans="2:15" s="8" customFormat="1" ht="16.5">
      <c r="B11" s="13"/>
      <c r="C11" s="10"/>
      <c r="D11" s="14" t="str">
        <f>IF(D9=0,"",CHOOSE(D9,"một","hai","ba","bốn","năm","sáu","bảy","tám","chín"))</f>
        <v/>
      </c>
      <c r="E11" s="14" t="str">
        <f>IF(E9=0,IF(AND(D9&lt;&gt;0,F9&lt;&gt;0),"lẻ",""),CHOOSE(E9,"mười ","hai","ba","bốn","năm","sáu","bảy","tám","chín"))</f>
        <v/>
      </c>
      <c r="F11" s="14" t="str">
        <f>IF(F9=0,"",CHOOSE(F9,IF(E9&gt;1,"mốt","một"),"hai","ba","bốn",IF(E9=0,"năm","lăm"),"sáu","bảy","tám","chín"))</f>
        <v/>
      </c>
      <c r="G11" s="14" t="str">
        <f>IF(G9=0,"",CHOOSE(G9,"một","hai","ba","bốn","năm","sáu","bảy","tám","chín"))</f>
        <v>ba</v>
      </c>
      <c r="H11" s="14" t="str">
        <f>IF(H9=0,IF(AND(G9&lt;&gt;0,I9&lt;&gt;0),"lẻ",""),CHOOSE(H9,"mười","hai","ba","bốn","năm","sáu","bảy","tám","chín"))</f>
        <v>năm</v>
      </c>
      <c r="I11" s="14" t="str">
        <f>IF(I9=0,"",CHOOSE(I9,IF(H9&gt;1,"mốt","một"),"hai","ba","bốn",IF(H9=0,"năm","lăm"),"sáu","bảy","tám","chín"))</f>
        <v>tám</v>
      </c>
      <c r="J11" s="14" t="str">
        <f>IF(J9=0,"",CHOOSE(J9,"một","hai","ba","bốn","năm","sáu","bảy","tám","chín"))</f>
        <v>bảy</v>
      </c>
      <c r="K11" s="14" t="str">
        <f>IF(K9=0,IF(AND(J9&lt;&gt;0,L9&lt;&gt;0),"lẻ",""),CHOOSE(K9,"mười","hai","ba","bốn","năm","sáu","bảy","tám","chín"))</f>
        <v>ba</v>
      </c>
      <c r="L11" s="14" t="str">
        <f>IF(L9=0,"",CHOOSE(L9,IF(K9&gt;1,"mốt","một"),"hai","ba","bốn",IF(K9=0,"năm","lăm"),"sáu","bảy","tám","chín"))</f>
        <v>mốt</v>
      </c>
      <c r="M11" s="11" t="str">
        <f>IF(M9=0,"",CHOOSE(M9,"một","hai","ba","bốn","năm","sáu","bảy","tám","chín"))</f>
        <v>năm</v>
      </c>
      <c r="N11" s="15" t="str">
        <f>IF(N9=0,IF(AND(M9&lt;&gt;0,O9&lt;&gt;0),"lẻ",""),CHOOSE(N9,"một","hai","ba","bốn","năm","sáu","bảy","tám","chín"))</f>
        <v/>
      </c>
      <c r="O11" s="15" t="str">
        <f>IF(O9=0,"",CHOOSE(O9,IF(N9&gt;1,"một","một"),"hai","ba","bốn",IF(N9=0,"năm","lăm"),"sáu","bảy","tám","chín"))</f>
        <v/>
      </c>
    </row>
    <row r="12" spans="2:15" s="8" customFormat="1" ht="16.5">
      <c r="B12" s="12"/>
      <c r="C12" s="10"/>
      <c r="D12" s="15" t="str">
        <f>IF(D9=0,"","trăm")</f>
        <v/>
      </c>
      <c r="E12" s="15" t="str">
        <f>IF(E9=0,"",IF(E9=1,"","mươi"))</f>
        <v/>
      </c>
      <c r="F12" s="15" t="str">
        <f>IF(AND(F9=0,F10=0),"","tỷ")</f>
        <v/>
      </c>
      <c r="G12" s="15" t="str">
        <f>IF(G9=0,"","trăm")</f>
        <v>trăm</v>
      </c>
      <c r="H12" s="15" t="str">
        <f>IF(H9=0,"",IF(H9=1,"","mươi"))</f>
        <v>mươi</v>
      </c>
      <c r="I12" s="15" t="str">
        <f>IF(AND(I9=0,I10=0),"","triệu")</f>
        <v>triệu</v>
      </c>
      <c r="J12" s="15" t="str">
        <f>IF(J9=0,"","trăm")</f>
        <v>trăm</v>
      </c>
      <c r="K12" s="15" t="str">
        <f>IF(K9=0,"",IF(K9=1,"","mươi"))</f>
        <v>mươi</v>
      </c>
      <c r="L12" s="15" t="str">
        <f>IF(AND(L9=0,L10=0),"","ngàn")</f>
        <v>ngàn</v>
      </c>
      <c r="M12" s="15" t="str">
        <f>IF(M9=0,"","trăm")</f>
        <v>trăm</v>
      </c>
      <c r="N12" s="15" t="str">
        <f>IF(N9=0,"",IF(N9=1,"","mươi"))</f>
        <v/>
      </c>
      <c r="O12" s="15" t="s">
        <v>86</v>
      </c>
    </row>
    <row r="13" spans="2:15" s="8" customFormat="1" ht="16.5">
      <c r="B13" s="12"/>
      <c r="C13" s="11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Ba trăm năm mươi tám triệu bảy trăm ba mươi mốt ngàn năm trăm đồng./.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5" spans="2:15" s="8" customFormat="1" ht="16.5">
      <c r="B15" s="5">
        <f>B8</f>
        <v>358731500</v>
      </c>
      <c r="C15" s="6" t="str">
        <f>RIGHT("000000000000"&amp;ROUND(B15,0),12)</f>
        <v>000358731500</v>
      </c>
      <c r="D15" s="7">
        <v>1</v>
      </c>
      <c r="E15" s="7">
        <v>2</v>
      </c>
      <c r="F15" s="7">
        <v>3</v>
      </c>
      <c r="G15" s="7">
        <v>4</v>
      </c>
      <c r="H15" s="7">
        <v>5</v>
      </c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</row>
    <row r="16" spans="2:15" s="8" customFormat="1" ht="25.5">
      <c r="B16" s="9" t="s">
        <v>85</v>
      </c>
      <c r="C16" s="10"/>
      <c r="D16" s="11">
        <f>VALUE(MID(C15,D15,1))</f>
        <v>0</v>
      </c>
      <c r="E16" s="11">
        <f>VALUE(MID(C15,E15,1))</f>
        <v>0</v>
      </c>
      <c r="F16" s="11">
        <f>VALUE(MID(C15,F15,1))</f>
        <v>0</v>
      </c>
      <c r="G16" s="11">
        <f>VALUE(MID(C15,G15,1))</f>
        <v>3</v>
      </c>
      <c r="H16" s="11">
        <f>VALUE(MID(C15,H15,1))</f>
        <v>5</v>
      </c>
      <c r="I16" s="11">
        <f>VALUE(MID(C15,I15,1))</f>
        <v>8</v>
      </c>
      <c r="J16" s="11">
        <f>VALUE(MID(C15,J15,1))</f>
        <v>7</v>
      </c>
      <c r="K16" s="11">
        <f>VALUE(MID(C15,K15,1))</f>
        <v>3</v>
      </c>
      <c r="L16" s="11">
        <f>VALUE(MID(C15,L15,1))</f>
        <v>1</v>
      </c>
      <c r="M16" s="11">
        <f>VALUE(MID(C15,M15,1))</f>
        <v>5</v>
      </c>
      <c r="N16" s="11">
        <f>VALUE(MID(C15,N15,1))</f>
        <v>0</v>
      </c>
      <c r="O16" s="11">
        <f>VALUE(MID(C15,O15,1))</f>
        <v>0</v>
      </c>
    </row>
    <row r="17" spans="2:15" s="8" customFormat="1" ht="16.5">
      <c r="B17" s="12"/>
      <c r="C17" s="10"/>
      <c r="D17" s="11">
        <f>SUM(D16:D16)</f>
        <v>0</v>
      </c>
      <c r="E17" s="11">
        <f>SUM(D16:E16)</f>
        <v>0</v>
      </c>
      <c r="F17" s="11">
        <f>SUM(D16:F16)</f>
        <v>0</v>
      </c>
      <c r="G17" s="11">
        <f>SUM(G16:G16)</f>
        <v>3</v>
      </c>
      <c r="H17" s="11">
        <f>SUM(G16:H16)</f>
        <v>8</v>
      </c>
      <c r="I17" s="11">
        <f>SUM(G16:I16)</f>
        <v>16</v>
      </c>
      <c r="J17" s="11">
        <f>SUM(J16:J16)</f>
        <v>7</v>
      </c>
      <c r="K17" s="11">
        <f>SUM(J16:K16)</f>
        <v>10</v>
      </c>
      <c r="L17" s="11">
        <f>SUM(J16:L16)</f>
        <v>11</v>
      </c>
      <c r="M17" s="11">
        <f>SUM(M16:M16)</f>
        <v>5</v>
      </c>
      <c r="N17" s="11">
        <f>SUM(M16:N16)</f>
        <v>5</v>
      </c>
      <c r="O17" s="11">
        <f>SUM(M16:O16)</f>
        <v>5</v>
      </c>
    </row>
    <row r="18" spans="2:15" s="8" customFormat="1" ht="16.5">
      <c r="B18" s="13"/>
      <c r="C18" s="10"/>
      <c r="D18" s="14" t="str">
        <f>IF(D16=0,"",CHOOSE(D16,"một","hai","ba","bốn","năm","sáu","bảy","tám","chín"))</f>
        <v/>
      </c>
      <c r="E18" s="14" t="str">
        <f>IF(E16=0,IF(AND(D16&lt;&gt;0,F16&lt;&gt;0),"lẻ",""),CHOOSE(E16,"mười ","hai","ba","bốn","năm","sáu","bảy","tám","chín"))</f>
        <v/>
      </c>
      <c r="F18" s="14" t="str">
        <f>IF(F16=0,"",CHOOSE(F16,IF(E16&gt;1,"mốt","một"),"hai","ba","bốn",IF(E16=0,"năm","lăm"),"sáu","bảy","tám","chín"))</f>
        <v/>
      </c>
      <c r="G18" s="14" t="str">
        <f>IF(G16=0,"",CHOOSE(G16,"một","hai","ba","bốn","năm","sáu","bảy","tám","chín"))</f>
        <v>ba</v>
      </c>
      <c r="H18" s="14" t="str">
        <f>IF(H16=0,IF(AND(G16&lt;&gt;0,I16&lt;&gt;0),"lẻ",""),CHOOSE(H16,"mười","hai","ba","bốn","năm","sáu","bảy","tám","chín"))</f>
        <v>năm</v>
      </c>
      <c r="I18" s="14" t="str">
        <f>IF(I16=0,"",CHOOSE(I16,IF(H16&gt;1,"mốt","một"),"hai","ba","bốn",IF(H16=0,"năm","lăm"),"sáu","bảy","tám","chín"))</f>
        <v>tám</v>
      </c>
      <c r="J18" s="14" t="str">
        <f>IF(J16=0,"",CHOOSE(J16,"một","hai","ba","bốn","năm","sáu","bảy","tám","chín"))</f>
        <v>bảy</v>
      </c>
      <c r="K18" s="14" t="str">
        <f>IF(K16=0,IF(AND(J16&lt;&gt;0,L16&lt;&gt;0),"lẻ",""),CHOOSE(K16,"mười","hai","ba","bốn","năm","sáu","bảy","tám","chín"))</f>
        <v>ba</v>
      </c>
      <c r="L18" s="14" t="str">
        <f>IF(L16=0,"",CHOOSE(L16,IF(K16&gt;1,"mốt","một"),"hai","ba","bốn",IF(K16=0,"năm","lăm"),"sáu","bảy","tám","chín"))</f>
        <v>mốt</v>
      </c>
      <c r="M18" s="11" t="str">
        <f>IF(M16=0,"",CHOOSE(M16,"một","hai","ba","bốn","năm","sáu","bảy","tám","chín"))</f>
        <v>năm</v>
      </c>
      <c r="N18" s="15" t="str">
        <f>IF(N16=0,IF(AND(M16&lt;&gt;0,O16&lt;&gt;0),"lẻ",""),CHOOSE(N16,"một","hai","ba","bốn","năm","sáu","bảy","tám","chín"))</f>
        <v/>
      </c>
      <c r="O18" s="15" t="str">
        <f>IF(O16=0,"",CHOOSE(O16,IF(N16&gt;1,"một","một"),"hai","ba","bốn",IF(N16=0,"năm","lăm"),"sáu","bảy","tám","chín"))</f>
        <v/>
      </c>
    </row>
    <row r="19" spans="2:15" s="8" customFormat="1" ht="16.5">
      <c r="B19" s="12"/>
      <c r="C19" s="10"/>
      <c r="D19" s="15" t="str">
        <f>IF(D16=0,"","trăm")</f>
        <v/>
      </c>
      <c r="E19" s="15" t="str">
        <f>IF(E16=0,"",IF(E16=1,"","mươi"))</f>
        <v/>
      </c>
      <c r="F19" s="15" t="str">
        <f>IF(AND(F16=0,F17=0),"","tỷ")</f>
        <v/>
      </c>
      <c r="G19" s="15" t="str">
        <f>IF(G16=0,"","trăm")</f>
        <v>trăm</v>
      </c>
      <c r="H19" s="15" t="str">
        <f>IF(H16=0,"",IF(H16=1,"","mươi"))</f>
        <v>mươi</v>
      </c>
      <c r="I19" s="15" t="str">
        <f>IF(AND(I16=0,I17=0),"","triệu")</f>
        <v>triệu</v>
      </c>
      <c r="J19" s="15" t="str">
        <f>IF(J16=0,"","trăm")</f>
        <v>trăm</v>
      </c>
      <c r="K19" s="15" t="str">
        <f>IF(K16=0,"",IF(K16=1,"","mươi"))</f>
        <v>mươi</v>
      </c>
      <c r="L19" s="15" t="str">
        <f>IF(AND(L16=0,L17=0),"","ngàn")</f>
        <v>ngàn</v>
      </c>
      <c r="M19" s="15" t="str">
        <f>IF(M16=0,"","trăm")</f>
        <v>trăm</v>
      </c>
      <c r="N19" s="15" t="str">
        <f>IF(N16=0,"",IF(N16=1,"","mươi"))</f>
        <v/>
      </c>
      <c r="O19" s="15" t="s">
        <v>86</v>
      </c>
    </row>
    <row r="20" spans="2:15" s="8" customFormat="1" ht="16.5">
      <c r="B20" s="12"/>
      <c r="C20" s="11" t="str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Ba trăm năm mươi tám triệu bảy trăm ba mươi mốt ngàn năm trăm đồng./.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2" spans="2:15" s="8" customFormat="1" ht="16.5">
      <c r="B22" s="5" t="e">
        <f>#REF!</f>
        <v>#REF!</v>
      </c>
      <c r="C22" s="6" t="e">
        <f>RIGHT("000000000000"&amp;ROUND(B22,0),12)</f>
        <v>#REF!</v>
      </c>
      <c r="D22" s="7">
        <v>1</v>
      </c>
      <c r="E22" s="7">
        <v>2</v>
      </c>
      <c r="F22" s="7">
        <v>3</v>
      </c>
      <c r="G22" s="7">
        <v>4</v>
      </c>
      <c r="H22" s="7">
        <v>5</v>
      </c>
      <c r="I22" s="7">
        <v>6</v>
      </c>
      <c r="J22" s="7">
        <v>7</v>
      </c>
      <c r="K22" s="7">
        <v>8</v>
      </c>
      <c r="L22" s="7">
        <v>9</v>
      </c>
      <c r="M22" s="7">
        <v>10</v>
      </c>
      <c r="N22" s="7">
        <v>11</v>
      </c>
      <c r="O22" s="7">
        <v>12</v>
      </c>
    </row>
    <row r="23" spans="2:15" s="8" customFormat="1" ht="25.5">
      <c r="B23" s="9" t="s">
        <v>85</v>
      </c>
      <c r="C23" s="10"/>
      <c r="D23" s="11" t="e">
        <f>VALUE(MID(C22,D22,1))</f>
        <v>#REF!</v>
      </c>
      <c r="E23" s="11" t="e">
        <f>VALUE(MID(C22,E22,1))</f>
        <v>#REF!</v>
      </c>
      <c r="F23" s="11" t="e">
        <f>VALUE(MID(C22,F22,1))</f>
        <v>#REF!</v>
      </c>
      <c r="G23" s="11" t="e">
        <f>VALUE(MID(C22,G22,1))</f>
        <v>#REF!</v>
      </c>
      <c r="H23" s="11" t="e">
        <f>VALUE(MID(C22,H22,1))</f>
        <v>#REF!</v>
      </c>
      <c r="I23" s="11" t="e">
        <f>VALUE(MID(C22,I22,1))</f>
        <v>#REF!</v>
      </c>
      <c r="J23" s="11" t="e">
        <f>VALUE(MID(C22,J22,1))</f>
        <v>#REF!</v>
      </c>
      <c r="K23" s="11" t="e">
        <f>VALUE(MID(C22,K22,1))</f>
        <v>#REF!</v>
      </c>
      <c r="L23" s="11" t="e">
        <f>VALUE(MID(C22,L22,1))</f>
        <v>#REF!</v>
      </c>
      <c r="M23" s="11" t="e">
        <f>VALUE(MID(C22,M22,1))</f>
        <v>#REF!</v>
      </c>
      <c r="N23" s="11" t="e">
        <f>VALUE(MID(C22,N22,1))</f>
        <v>#REF!</v>
      </c>
      <c r="O23" s="11" t="e">
        <f>VALUE(MID(C22,O22,1))</f>
        <v>#REF!</v>
      </c>
    </row>
    <row r="24" spans="2:15" s="8" customFormat="1" ht="16.5">
      <c r="B24" s="12"/>
      <c r="C24" s="10"/>
      <c r="D24" s="11" t="e">
        <f>SUM(D23:D23)</f>
        <v>#REF!</v>
      </c>
      <c r="E24" s="11" t="e">
        <f>SUM(D23:E23)</f>
        <v>#REF!</v>
      </c>
      <c r="F24" s="11" t="e">
        <f>SUM(D23:F23)</f>
        <v>#REF!</v>
      </c>
      <c r="G24" s="11" t="e">
        <f>SUM(G23:G23)</f>
        <v>#REF!</v>
      </c>
      <c r="H24" s="11" t="e">
        <f>SUM(G23:H23)</f>
        <v>#REF!</v>
      </c>
      <c r="I24" s="11" t="e">
        <f>SUM(G23:I23)</f>
        <v>#REF!</v>
      </c>
      <c r="J24" s="11" t="e">
        <f>SUM(J23:J23)</f>
        <v>#REF!</v>
      </c>
      <c r="K24" s="11" t="e">
        <f>SUM(J23:K23)</f>
        <v>#REF!</v>
      </c>
      <c r="L24" s="11" t="e">
        <f>SUM(J23:L23)</f>
        <v>#REF!</v>
      </c>
      <c r="M24" s="11" t="e">
        <f>SUM(M23:M23)</f>
        <v>#REF!</v>
      </c>
      <c r="N24" s="11" t="e">
        <f>SUM(M23:N23)</f>
        <v>#REF!</v>
      </c>
      <c r="O24" s="11" t="e">
        <f>SUM(M23:O23)</f>
        <v>#REF!</v>
      </c>
    </row>
    <row r="25" spans="2:15" s="8" customFormat="1" ht="16.5">
      <c r="B25" s="13"/>
      <c r="C25" s="10"/>
      <c r="D25" s="14" t="e">
        <f>IF(D23=0,"",CHOOSE(D23,"một","hai","ba","bốn","năm","sáu","bảy","tám","chín"))</f>
        <v>#REF!</v>
      </c>
      <c r="E25" s="14" t="e">
        <f>IF(E23=0,IF(AND(D23&lt;&gt;0,F23&lt;&gt;0),"lẻ",""),CHOOSE(E23,"mười ","hai","ba","bốn","năm","sáu","bảy","tám","chín"))</f>
        <v>#REF!</v>
      </c>
      <c r="F25" s="14" t="e">
        <f>IF(F23=0,"",CHOOSE(F23,IF(E23&gt;1,"mốt","một"),"hai","ba","bốn",IF(E23=0,"năm","lăm"),"sáu","bảy","tám","chín"))</f>
        <v>#REF!</v>
      </c>
      <c r="G25" s="14" t="e">
        <f>IF(G23=0,"",CHOOSE(G23,"một","hai","ba","bốn","năm","sáu","bảy","tám","chín"))</f>
        <v>#REF!</v>
      </c>
      <c r="H25" s="14" t="e">
        <f>IF(H23=0,IF(AND(G23&lt;&gt;0,I23&lt;&gt;0),"lẻ",""),CHOOSE(H23,"mười","hai","ba","bốn","năm","sáu","bảy","tám","chín"))</f>
        <v>#REF!</v>
      </c>
      <c r="I25" s="14" t="e">
        <f>IF(I23=0,"",CHOOSE(I23,IF(H23&gt;1,"mốt","một"),"hai","ba","bốn",IF(H23=0,"năm","lăm"),"sáu","bảy","tám","chín"))</f>
        <v>#REF!</v>
      </c>
      <c r="J25" s="14" t="e">
        <f>IF(J23=0,"",CHOOSE(J23,"một","hai","ba","bốn","năm","sáu","bảy","tám","chín"))</f>
        <v>#REF!</v>
      </c>
      <c r="K25" s="14" t="e">
        <f>IF(K23=0,IF(AND(J23&lt;&gt;0,L23&lt;&gt;0),"lẻ",""),CHOOSE(K23,"mười","hai","ba","bốn","năm","sáu","bảy","tám","chín"))</f>
        <v>#REF!</v>
      </c>
      <c r="L25" s="14" t="e">
        <f>IF(L23=0,"",CHOOSE(L23,IF(K23&gt;1,"mốt","một"),"hai","ba","bốn",IF(K23=0,"năm","lăm"),"sáu","bảy","tám","chín"))</f>
        <v>#REF!</v>
      </c>
      <c r="M25" s="11" t="e">
        <f>IF(M23=0,"",CHOOSE(M23,"một","hai","ba","bốn","năm","sáu","bảy","tám","chín"))</f>
        <v>#REF!</v>
      </c>
      <c r="N25" s="15" t="e">
        <f>IF(N23=0,IF(AND(M23&lt;&gt;0,O23&lt;&gt;0),"lẻ",""),CHOOSE(N23,"một","hai","ba","bốn","năm","sáu","bảy","tám","chín"))</f>
        <v>#REF!</v>
      </c>
      <c r="O25" s="15" t="e">
        <f>IF(O23=0,"",CHOOSE(O23,IF(N23&gt;1,"một","một"),"hai","ba","bốn",IF(N23=0,"năm","lăm"),"sáu","bảy","tám","chín"))</f>
        <v>#REF!</v>
      </c>
    </row>
    <row r="26" spans="2:15" s="8" customFormat="1" ht="16.5">
      <c r="B26" s="12"/>
      <c r="C26" s="10"/>
      <c r="D26" s="15" t="e">
        <f>IF(D23=0,"","trăm")</f>
        <v>#REF!</v>
      </c>
      <c r="E26" s="15" t="e">
        <f>IF(E23=0,"",IF(E23=1,"","mươi"))</f>
        <v>#REF!</v>
      </c>
      <c r="F26" s="15" t="e">
        <f>IF(AND(F23=0,F24=0),"","tỷ")</f>
        <v>#REF!</v>
      </c>
      <c r="G26" s="15" t="e">
        <f>IF(G23=0,"","trăm")</f>
        <v>#REF!</v>
      </c>
      <c r="H26" s="15" t="e">
        <f>IF(H23=0,"",IF(H23=1,"","mươi"))</f>
        <v>#REF!</v>
      </c>
      <c r="I26" s="15" t="e">
        <f>IF(AND(I23=0,I24=0),"","triệu")</f>
        <v>#REF!</v>
      </c>
      <c r="J26" s="15" t="e">
        <f>IF(J23=0,"","trăm")</f>
        <v>#REF!</v>
      </c>
      <c r="K26" s="15" t="e">
        <f>IF(K23=0,"",IF(K23=1,"","mươi"))</f>
        <v>#REF!</v>
      </c>
      <c r="L26" s="15" t="e">
        <f>IF(AND(L23=0,L24=0),"","ngàn")</f>
        <v>#REF!</v>
      </c>
      <c r="M26" s="15" t="e">
        <f>IF(M23=0,"","trăm")</f>
        <v>#REF!</v>
      </c>
      <c r="N26" s="15" t="e">
        <f>IF(N23=0,"",IF(N23=1,"","mươi"))</f>
        <v>#REF!</v>
      </c>
      <c r="O26" s="15" t="s">
        <v>86</v>
      </c>
    </row>
    <row r="27" spans="2:15" s="8" customFormat="1" ht="16.5">
      <c r="B27" s="12"/>
      <c r="C27" s="11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</sheetData>
  <phoneticPr fontId="22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3:G7"/>
  <sheetViews>
    <sheetView workbookViewId="0">
      <selection activeCell="C5" sqref="C5"/>
    </sheetView>
  </sheetViews>
  <sheetFormatPr defaultRowHeight="15.75"/>
  <cols>
    <col min="1" max="1" width="11.625" bestFit="1" customWidth="1"/>
    <col min="2" max="2" width="6.375" bestFit="1" customWidth="1"/>
    <col min="3" max="3" width="7.375" bestFit="1" customWidth="1"/>
    <col min="5" max="5" width="11.625" bestFit="1" customWidth="1"/>
    <col min="7" max="7" width="9.625" customWidth="1"/>
  </cols>
  <sheetData>
    <row r="3" spans="1:7">
      <c r="A3" s="100" t="s">
        <v>91</v>
      </c>
      <c r="B3" s="100"/>
      <c r="C3" s="100"/>
      <c r="E3" s="100" t="s">
        <v>92</v>
      </c>
      <c r="F3" s="100"/>
      <c r="G3" s="100"/>
    </row>
    <row r="4" spans="1:7">
      <c r="B4" t="s">
        <v>76</v>
      </c>
      <c r="C4" t="s">
        <v>77</v>
      </c>
      <c r="F4" t="s">
        <v>76</v>
      </c>
      <c r="G4" t="s">
        <v>77</v>
      </c>
    </row>
    <row r="5" spans="1:7">
      <c r="A5" t="s">
        <v>75</v>
      </c>
      <c r="B5" s="4">
        <v>70000</v>
      </c>
      <c r="C5" s="4">
        <v>90000</v>
      </c>
      <c r="E5" t="s">
        <v>75</v>
      </c>
      <c r="F5" s="4">
        <f t="shared" ref="F5:G7" si="0">B5*1.5</f>
        <v>105000</v>
      </c>
      <c r="G5" s="4">
        <f t="shared" si="0"/>
        <v>135000</v>
      </c>
    </row>
    <row r="6" spans="1:7">
      <c r="A6" t="s">
        <v>78</v>
      </c>
      <c r="B6" s="4">
        <v>75000</v>
      </c>
      <c r="C6" s="4">
        <v>105000</v>
      </c>
      <c r="E6" t="s">
        <v>78</v>
      </c>
      <c r="F6" s="4">
        <f t="shared" si="0"/>
        <v>112500</v>
      </c>
      <c r="G6" s="4">
        <f t="shared" si="0"/>
        <v>157500</v>
      </c>
    </row>
    <row r="7" spans="1:7">
      <c r="A7" t="s">
        <v>79</v>
      </c>
      <c r="B7" s="4">
        <v>80000</v>
      </c>
      <c r="C7" s="4">
        <v>120000</v>
      </c>
      <c r="E7" t="s">
        <v>79</v>
      </c>
      <c r="F7" s="4">
        <f t="shared" si="0"/>
        <v>120000</v>
      </c>
      <c r="G7" s="4">
        <f t="shared" si="0"/>
        <v>180000</v>
      </c>
    </row>
  </sheetData>
  <mergeCells count="2">
    <mergeCell ref="A3:C3"/>
    <mergeCell ref="E3:G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Zeros="0" tabSelected="1" workbookViewId="0">
      <selection activeCell="I13" sqref="I13"/>
    </sheetView>
  </sheetViews>
  <sheetFormatPr defaultRowHeight="15"/>
  <cols>
    <col min="1" max="1" width="5.375" style="26" customWidth="1"/>
    <col min="2" max="2" width="8.125" style="27" customWidth="1"/>
    <col min="3" max="3" width="16.625" style="26" customWidth="1"/>
    <col min="4" max="4" width="8" style="26" customWidth="1"/>
    <col min="5" max="5" width="6.625" style="27" hidden="1" customWidth="1"/>
    <col min="6" max="6" width="28.625" style="26" hidden="1" customWidth="1"/>
    <col min="7" max="7" width="7.875" style="27" customWidth="1"/>
    <col min="8" max="8" width="10.875" style="27" customWidth="1"/>
    <col min="9" max="9" width="7.875" style="27" customWidth="1"/>
    <col min="10" max="10" width="11.5" style="27" customWidth="1"/>
    <col min="11" max="11" width="7.875" style="27" customWidth="1"/>
    <col min="12" max="12" width="11.25" style="27" customWidth="1"/>
    <col min="13" max="13" width="9.875" style="27" customWidth="1"/>
    <col min="14" max="14" width="11.25" style="27" customWidth="1"/>
    <col min="15" max="15" width="11.875" style="27" customWidth="1"/>
    <col min="16" max="16384" width="9" style="26"/>
  </cols>
  <sheetData>
    <row r="1" spans="1:15" ht="16.5">
      <c r="A1" s="110" t="s">
        <v>87</v>
      </c>
      <c r="B1" s="110"/>
      <c r="C1" s="110"/>
      <c r="D1" s="110"/>
      <c r="E1" s="110"/>
      <c r="F1" s="110"/>
      <c r="G1" s="110"/>
    </row>
    <row r="2" spans="1:15" ht="16.5">
      <c r="A2" s="111" t="s">
        <v>88</v>
      </c>
      <c r="B2" s="111"/>
      <c r="C2" s="111"/>
      <c r="D2" s="111"/>
      <c r="E2" s="111"/>
      <c r="F2" s="111"/>
      <c r="G2" s="111"/>
    </row>
    <row r="3" spans="1:15" ht="18.75">
      <c r="A3" s="22"/>
      <c r="B3" s="23"/>
    </row>
    <row r="4" spans="1:15" ht="18.75">
      <c r="A4" s="109" t="s">
        <v>533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8.75">
      <c r="A5" s="109" t="s">
        <v>89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</row>
    <row r="6" spans="1:15" ht="23.25" customHeight="1">
      <c r="A6" s="108" t="s">
        <v>532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</row>
    <row r="8" spans="1:15" ht="23.25" customHeight="1">
      <c r="A8" s="103" t="s">
        <v>46</v>
      </c>
      <c r="B8" s="104" t="s">
        <v>47</v>
      </c>
      <c r="C8" s="105" t="s">
        <v>49</v>
      </c>
      <c r="D8" s="112" t="s">
        <v>50</v>
      </c>
      <c r="E8" s="103" t="s">
        <v>157</v>
      </c>
      <c r="F8" s="103" t="s">
        <v>156</v>
      </c>
      <c r="G8" s="103" t="s">
        <v>101</v>
      </c>
      <c r="H8" s="103"/>
      <c r="I8" s="103" t="s">
        <v>102</v>
      </c>
      <c r="J8" s="103"/>
      <c r="K8" s="104" t="s">
        <v>104</v>
      </c>
      <c r="L8" s="104"/>
      <c r="M8" s="104" t="s">
        <v>530</v>
      </c>
      <c r="N8" s="104" t="s">
        <v>531</v>
      </c>
      <c r="O8" s="104" t="s">
        <v>234</v>
      </c>
    </row>
    <row r="9" spans="1:15" s="32" customFormat="1" ht="33.75" customHeight="1">
      <c r="A9" s="103"/>
      <c r="B9" s="104"/>
      <c r="C9" s="105"/>
      <c r="D9" s="112"/>
      <c r="E9" s="103"/>
      <c r="F9" s="103"/>
      <c r="G9" s="2" t="s">
        <v>98</v>
      </c>
      <c r="H9" s="2" t="s">
        <v>103</v>
      </c>
      <c r="I9" s="2" t="s">
        <v>98</v>
      </c>
      <c r="J9" s="2" t="s">
        <v>103</v>
      </c>
      <c r="K9" s="2" t="s">
        <v>98</v>
      </c>
      <c r="L9" s="2" t="s">
        <v>103</v>
      </c>
      <c r="M9" s="103"/>
      <c r="N9" s="103"/>
      <c r="O9" s="104"/>
    </row>
    <row r="10" spans="1:15" s="32" customFormat="1" ht="14.25" hidden="1">
      <c r="A10" s="29"/>
      <c r="B10" s="2"/>
      <c r="C10" s="30"/>
      <c r="D10" s="31"/>
      <c r="E10" s="31"/>
      <c r="F10" s="31"/>
      <c r="G10" s="2"/>
      <c r="H10" s="2"/>
      <c r="I10" s="2"/>
      <c r="J10" s="2"/>
      <c r="K10" s="2"/>
      <c r="L10" s="2"/>
      <c r="M10" s="2"/>
      <c r="N10" s="2"/>
      <c r="O10" s="29"/>
    </row>
    <row r="11" spans="1:15" s="32" customFormat="1" ht="18.75" customHeight="1">
      <c r="A11" s="29">
        <v>1</v>
      </c>
      <c r="B11" s="2">
        <v>2</v>
      </c>
      <c r="C11" s="30">
        <v>3</v>
      </c>
      <c r="D11" s="31">
        <v>4</v>
      </c>
      <c r="E11" s="31" t="s">
        <v>158</v>
      </c>
      <c r="F11" s="31" t="s">
        <v>159</v>
      </c>
      <c r="G11" s="2">
        <v>5</v>
      </c>
      <c r="H11" s="2">
        <v>6</v>
      </c>
      <c r="I11" s="2">
        <v>7</v>
      </c>
      <c r="J11" s="2">
        <v>8</v>
      </c>
      <c r="K11" s="2">
        <v>9</v>
      </c>
      <c r="L11" s="2">
        <v>10</v>
      </c>
      <c r="M11" s="2">
        <v>11</v>
      </c>
      <c r="N11" s="2">
        <v>12</v>
      </c>
      <c r="O11" s="29">
        <v>13</v>
      </c>
    </row>
    <row r="12" spans="1:15" ht="24.75" customHeight="1">
      <c r="A12" s="37">
        <v>1</v>
      </c>
      <c r="B12" s="37" t="s">
        <v>32</v>
      </c>
      <c r="C12" s="38" t="s">
        <v>40</v>
      </c>
      <c r="D12" s="39" t="s">
        <v>41</v>
      </c>
      <c r="E12" s="34" t="s">
        <v>134</v>
      </c>
      <c r="F12" s="33" t="s">
        <v>121</v>
      </c>
      <c r="G12" s="62">
        <f>SUMIF(Chi_tiet_gio_KII_2019_2020!$B$13:$B$370,Tong_hop!B12,Chi_tiet_gio_KII_2019_2020!$O$13:$O$370)</f>
        <v>33.9</v>
      </c>
      <c r="H12" s="36">
        <f>SUMIF(Chi_tiet_gio_KII_2019_2020!$B$13:$B$370,Tong_hop!B12,Chi_tiet_gio_KII_2019_2020!$Q$13:$Q$370)</f>
        <v>2542500</v>
      </c>
      <c r="I12" s="62">
        <f>SUMIF(Chi_tiet_gio_KII_2019_2020!$B$13:$B$370,Tong_hop!B12,Chi_tiet_gio_KII_2019_2020!$R$13:$R$370)</f>
        <v>0</v>
      </c>
      <c r="J12" s="36">
        <f>SUMIF(Chi_tiet_gio_KII_2019_2020!$B$13:$B$370,Tong_hop!B12,Chi_tiet_gio_KII_2019_2020!$T$13:$T$370)</f>
        <v>0</v>
      </c>
      <c r="K12" s="62">
        <f t="shared" ref="K12:K30" si="0">I12+G12</f>
        <v>33.9</v>
      </c>
      <c r="L12" s="36">
        <f t="shared" ref="L12:L22" si="1">J12+H12</f>
        <v>2542500</v>
      </c>
      <c r="M12" s="36">
        <f>SUMIF(Chi_tiet_gio_KII_2019_2020!$B$13:$B$370,Tong_hop!B12,Chi_tiet_gio_KII_2019_2020!$W$13:$W$370)</f>
        <v>0</v>
      </c>
      <c r="N12" s="36">
        <f>SUMIF(Chi_tiet_gio_KII_2019_2020!$B$13:$B$370,Tong_hop!B12,Chi_tiet_gio_KII_2019_2020!$X$13:$X$370)</f>
        <v>2542500</v>
      </c>
      <c r="O12" s="41"/>
    </row>
    <row r="13" spans="1:15" ht="24.75" customHeight="1">
      <c r="A13" s="37">
        <f>A12+1</f>
        <v>2</v>
      </c>
      <c r="B13" s="37" t="s">
        <v>284</v>
      </c>
      <c r="C13" s="38" t="s">
        <v>218</v>
      </c>
      <c r="D13" s="39" t="s">
        <v>282</v>
      </c>
      <c r="E13" s="34" t="s">
        <v>221</v>
      </c>
      <c r="F13" s="33" t="s">
        <v>222</v>
      </c>
      <c r="G13" s="62">
        <f>SUMIF(Chi_tiet_gio_KII_2019_2020!$B$13:$B$370,Tong_hop!B13,Chi_tiet_gio_KII_2019_2020!$O$13:$O$370)</f>
        <v>47</v>
      </c>
      <c r="H13" s="36">
        <f>SUMIF(Chi_tiet_gio_KII_2019_2020!$B$13:$B$370,Tong_hop!B13,Chi_tiet_gio_KII_2019_2020!$Q$13:$Q$370)</f>
        <v>3290000</v>
      </c>
      <c r="I13" s="62">
        <f>SUMIF(Chi_tiet_gio_KII_2019_2020!$B$13:$B$370,Tong_hop!B13,Chi_tiet_gio_KII_2019_2020!$R$13:$R$370)</f>
        <v>0</v>
      </c>
      <c r="J13" s="36">
        <f>SUMIF(Chi_tiet_gio_KII_2019_2020!$B$13:$B$370,Tong_hop!B13,Chi_tiet_gio_KII_2019_2020!$T$13:$T$370)</f>
        <v>0</v>
      </c>
      <c r="K13" s="62">
        <f t="shared" si="0"/>
        <v>47</v>
      </c>
      <c r="L13" s="36">
        <f t="shared" si="1"/>
        <v>3290000</v>
      </c>
      <c r="M13" s="36">
        <f>SUMIF(Chi_tiet_gio_KII_2019_2020!$B$13:$B$370,Tong_hop!B13,Chi_tiet_gio_KII_2019_2020!$W$13:$W$370)</f>
        <v>0</v>
      </c>
      <c r="N13" s="36">
        <f>SUMIF(Chi_tiet_gio_KII_2019_2020!$B$13:$B$370,Tong_hop!B13,Chi_tiet_gio_KII_2019_2020!$X$13:$X$370)</f>
        <v>3290000</v>
      </c>
      <c r="O13" s="41"/>
    </row>
    <row r="14" spans="1:15" ht="24.75" customHeight="1">
      <c r="A14" s="37">
        <f t="shared" ref="A14:A48" si="2">A13+1</f>
        <v>3</v>
      </c>
      <c r="B14" s="37" t="s">
        <v>285</v>
      </c>
      <c r="C14" s="38" t="s">
        <v>301</v>
      </c>
      <c r="D14" s="39" t="s">
        <v>302</v>
      </c>
      <c r="E14" s="34" t="s">
        <v>325</v>
      </c>
      <c r="F14" s="33" t="s">
        <v>326</v>
      </c>
      <c r="G14" s="62">
        <f>SUMIF(Chi_tiet_gio_KII_2019_2020!$B$13:$B$370,Tong_hop!B14,Chi_tiet_gio_KII_2019_2020!$O$13:$O$370)</f>
        <v>76.299999999999983</v>
      </c>
      <c r="H14" s="36">
        <f>SUMIF(Chi_tiet_gio_KII_2019_2020!$B$13:$B$370,Tong_hop!B14,Chi_tiet_gio_KII_2019_2020!$Q$13:$Q$370)</f>
        <v>5341000</v>
      </c>
      <c r="I14" s="62">
        <f>SUMIF(Chi_tiet_gio_KII_2019_2020!$B$13:$B$370,Tong_hop!B14,Chi_tiet_gio_KII_2019_2020!$R$13:$R$370)</f>
        <v>0</v>
      </c>
      <c r="J14" s="36">
        <f>SUMIF(Chi_tiet_gio_KII_2019_2020!$B$13:$B$370,Tong_hop!B14,Chi_tiet_gio_KII_2019_2020!$T$13:$T$370)</f>
        <v>0</v>
      </c>
      <c r="K14" s="62">
        <f t="shared" si="0"/>
        <v>76.299999999999983</v>
      </c>
      <c r="L14" s="36">
        <f t="shared" si="1"/>
        <v>5341000</v>
      </c>
      <c r="M14" s="36">
        <f>SUMIF(Chi_tiet_gio_KII_2019_2020!$B$13:$B$370,Tong_hop!B14,Chi_tiet_gio_KII_2019_2020!$W$13:$W$370)</f>
        <v>0</v>
      </c>
      <c r="N14" s="36">
        <f>SUMIF(Chi_tiet_gio_KII_2019_2020!$B$13:$B$370,Tong_hop!B14,Chi_tiet_gio_KII_2019_2020!$X$13:$X$370)</f>
        <v>5341000</v>
      </c>
      <c r="O14" s="41"/>
    </row>
    <row r="15" spans="1:15" ht="24.75" customHeight="1">
      <c r="A15" s="37">
        <f t="shared" si="2"/>
        <v>4</v>
      </c>
      <c r="B15" s="37" t="s">
        <v>286</v>
      </c>
      <c r="C15" s="38" t="s">
        <v>303</v>
      </c>
      <c r="D15" s="39" t="s">
        <v>304</v>
      </c>
      <c r="E15" s="34" t="s">
        <v>327</v>
      </c>
      <c r="F15" s="33" t="s">
        <v>328</v>
      </c>
      <c r="G15" s="62">
        <f>SUMIF(Chi_tiet_gio_KII_2019_2020!$B$13:$B$370,Tong_hop!B15,Chi_tiet_gio_KII_2019_2020!$O$13:$O$370)</f>
        <v>226.29999999999998</v>
      </c>
      <c r="H15" s="36">
        <f>SUMIF(Chi_tiet_gio_KII_2019_2020!$B$13:$B$370,Tong_hop!B15,Chi_tiet_gio_KII_2019_2020!$Q$13:$Q$370)</f>
        <v>16972500</v>
      </c>
      <c r="I15" s="62">
        <f>SUMIF(Chi_tiet_gio_KII_2019_2020!$B$13:$B$370,Tong_hop!B15,Chi_tiet_gio_KII_2019_2020!$R$13:$R$370)</f>
        <v>0</v>
      </c>
      <c r="J15" s="36">
        <f>SUMIF(Chi_tiet_gio_KII_2019_2020!$B$13:$B$370,Tong_hop!B15,Chi_tiet_gio_KII_2019_2020!$T$13:$T$370)</f>
        <v>0</v>
      </c>
      <c r="K15" s="62">
        <f>I15+G15</f>
        <v>226.29999999999998</v>
      </c>
      <c r="L15" s="36">
        <f>J15+H15</f>
        <v>16972500</v>
      </c>
      <c r="M15" s="36">
        <f>SUMIF(Chi_tiet_gio_KII_2019_2020!$B$13:$B$370,Tong_hop!B15,Chi_tiet_gio_KII_2019_2020!$W$13:$W$370)</f>
        <v>0</v>
      </c>
      <c r="N15" s="36">
        <f>SUMIF(Chi_tiet_gio_KII_2019_2020!$B$13:$B$370,Tong_hop!B15,Chi_tiet_gio_KII_2019_2020!$X$13:$X$370)</f>
        <v>16972500</v>
      </c>
      <c r="O15" s="41"/>
    </row>
    <row r="16" spans="1:15" ht="24.75" customHeight="1">
      <c r="A16" s="37">
        <f t="shared" si="2"/>
        <v>5</v>
      </c>
      <c r="B16" s="37" t="s">
        <v>287</v>
      </c>
      <c r="C16" s="38" t="s">
        <v>305</v>
      </c>
      <c r="D16" s="39" t="s">
        <v>113</v>
      </c>
      <c r="E16" s="34" t="s">
        <v>329</v>
      </c>
      <c r="F16" s="33" t="s">
        <v>330</v>
      </c>
      <c r="G16" s="62">
        <f>SUMIF(Chi_tiet_gio_KII_2019_2020!$B$13:$B$370,Tong_hop!B16,Chi_tiet_gio_KII_2019_2020!$O$13:$O$370)</f>
        <v>0</v>
      </c>
      <c r="H16" s="36">
        <f>SUMIF(Chi_tiet_gio_KII_2019_2020!$B$13:$B$370,Tong_hop!B16,Chi_tiet_gio_KII_2019_2020!$Q$13:$Q$370)</f>
        <v>0</v>
      </c>
      <c r="I16" s="62">
        <f>SUMIF(Chi_tiet_gio_KII_2019_2020!$B$13:$B$370,Tong_hop!B16,Chi_tiet_gio_KII_2019_2020!$R$13:$R$370)</f>
        <v>10.7</v>
      </c>
      <c r="J16" s="36">
        <f>SUMIF(Chi_tiet_gio_KII_2019_2020!$B$13:$B$370,Tong_hop!B16,Chi_tiet_gio_KII_2019_2020!$T$13:$T$370)</f>
        <v>1284000</v>
      </c>
      <c r="K16" s="62">
        <f>I16+G16</f>
        <v>10.7</v>
      </c>
      <c r="L16" s="36">
        <f>J16+H16</f>
        <v>1284000</v>
      </c>
      <c r="M16" s="36">
        <f>SUMIF(Chi_tiet_gio_KII_2019_2020!$B$13:$B$370,Tong_hop!B16,Chi_tiet_gio_KII_2019_2020!$W$13:$W$370)</f>
        <v>0</v>
      </c>
      <c r="N16" s="36">
        <f>SUMIF(Chi_tiet_gio_KII_2019_2020!$B$13:$B$370,Tong_hop!B16,Chi_tiet_gio_KII_2019_2020!$X$13:$X$370)</f>
        <v>1284000</v>
      </c>
      <c r="O16" s="41"/>
    </row>
    <row r="17" spans="1:15" ht="24.75" customHeight="1">
      <c r="A17" s="37">
        <f t="shared" si="2"/>
        <v>6</v>
      </c>
      <c r="B17" s="37" t="s">
        <v>288</v>
      </c>
      <c r="C17" s="38" t="s">
        <v>306</v>
      </c>
      <c r="D17" s="39" t="s">
        <v>307</v>
      </c>
      <c r="E17" s="34" t="s">
        <v>331</v>
      </c>
      <c r="F17" s="33" t="s">
        <v>332</v>
      </c>
      <c r="G17" s="62">
        <f>SUMIF(Chi_tiet_gio_KII_2019_2020!$B$13:$B$370,Tong_hop!B17,Chi_tiet_gio_KII_2019_2020!$O$13:$O$370)</f>
        <v>151.10000000000002</v>
      </c>
      <c r="H17" s="36">
        <f>SUMIF(Chi_tiet_gio_KII_2019_2020!$B$13:$B$370,Tong_hop!B17,Chi_tiet_gio_KII_2019_2020!$Q$13:$Q$370)</f>
        <v>10577000</v>
      </c>
      <c r="I17" s="62">
        <f>SUMIF(Chi_tiet_gio_KII_2019_2020!$B$13:$B$370,Tong_hop!B17,Chi_tiet_gio_KII_2019_2020!$R$13:$R$370)</f>
        <v>0</v>
      </c>
      <c r="J17" s="36">
        <f>SUMIF(Chi_tiet_gio_KII_2019_2020!$B$13:$B$370,Tong_hop!B17,Chi_tiet_gio_KII_2019_2020!$T$13:$T$370)</f>
        <v>0</v>
      </c>
      <c r="K17" s="62">
        <f t="shared" si="0"/>
        <v>151.10000000000002</v>
      </c>
      <c r="L17" s="36">
        <f t="shared" si="1"/>
        <v>10577000</v>
      </c>
      <c r="M17" s="36">
        <f>SUMIF(Chi_tiet_gio_KII_2019_2020!$B$13:$B$370,Tong_hop!B17,Chi_tiet_gio_KII_2019_2020!$W$13:$W$370)</f>
        <v>0</v>
      </c>
      <c r="N17" s="36">
        <f>SUMIF(Chi_tiet_gio_KII_2019_2020!$B$13:$B$370,Tong_hop!B17,Chi_tiet_gio_KII_2019_2020!$X$13:$X$370)</f>
        <v>10577000</v>
      </c>
      <c r="O17" s="41"/>
    </row>
    <row r="18" spans="1:15" ht="24.75" customHeight="1">
      <c r="A18" s="37">
        <f t="shared" si="2"/>
        <v>7</v>
      </c>
      <c r="B18" s="37" t="s">
        <v>289</v>
      </c>
      <c r="C18" s="38" t="s">
        <v>308</v>
      </c>
      <c r="D18" s="39" t="s">
        <v>309</v>
      </c>
      <c r="E18" s="34" t="s">
        <v>331</v>
      </c>
      <c r="F18" s="33" t="s">
        <v>332</v>
      </c>
      <c r="G18" s="62">
        <f>SUMIF(Chi_tiet_gio_KII_2019_2020!$B$13:$B$370,Tong_hop!B18,Chi_tiet_gio_KII_2019_2020!$O$13:$O$370)</f>
        <v>29</v>
      </c>
      <c r="H18" s="36">
        <f>SUMIF(Chi_tiet_gio_KII_2019_2020!$B$13:$B$370,Tong_hop!B18,Chi_tiet_gio_KII_2019_2020!$Q$13:$Q$370)</f>
        <v>2030000</v>
      </c>
      <c r="I18" s="62">
        <f>SUMIF(Chi_tiet_gio_KII_2019_2020!$B$13:$B$370,Tong_hop!B18,Chi_tiet_gio_KII_2019_2020!$R$13:$R$370)</f>
        <v>0</v>
      </c>
      <c r="J18" s="36">
        <f>SUMIF(Chi_tiet_gio_KII_2019_2020!$B$13:$B$370,Tong_hop!B18,Chi_tiet_gio_KII_2019_2020!$T$13:$T$370)</f>
        <v>0</v>
      </c>
      <c r="K18" s="62">
        <f t="shared" si="0"/>
        <v>29</v>
      </c>
      <c r="L18" s="36">
        <f t="shared" si="1"/>
        <v>2030000</v>
      </c>
      <c r="M18" s="36">
        <f>SUMIF(Chi_tiet_gio_KII_2019_2020!$B$13:$B$370,Tong_hop!B18,Chi_tiet_gio_KII_2019_2020!$W$13:$W$370)</f>
        <v>0</v>
      </c>
      <c r="N18" s="36">
        <f>SUMIF(Chi_tiet_gio_KII_2019_2020!$B$13:$B$370,Tong_hop!B18,Chi_tiet_gio_KII_2019_2020!$X$13:$X$370)</f>
        <v>2030000</v>
      </c>
      <c r="O18" s="41"/>
    </row>
    <row r="19" spans="1:15" ht="24.75" customHeight="1">
      <c r="A19" s="37">
        <f t="shared" si="2"/>
        <v>8</v>
      </c>
      <c r="B19" s="37" t="s">
        <v>290</v>
      </c>
      <c r="C19" s="38" t="s">
        <v>271</v>
      </c>
      <c r="D19" s="39" t="s">
        <v>178</v>
      </c>
      <c r="E19" s="34" t="s">
        <v>269</v>
      </c>
      <c r="F19" s="33" t="s">
        <v>267</v>
      </c>
      <c r="G19" s="62">
        <f>SUMIF(Chi_tiet_gio_KII_2019_2020!$B$13:$B$370,Tong_hop!B19,Chi_tiet_gio_KII_2019_2020!$O$13:$O$370)</f>
        <v>96</v>
      </c>
      <c r="H19" s="36">
        <f>SUMIF(Chi_tiet_gio_KII_2019_2020!$B$13:$B$370,Tong_hop!B19,Chi_tiet_gio_KII_2019_2020!$Q$13:$Q$370)</f>
        <v>6720000</v>
      </c>
      <c r="I19" s="62">
        <f>SUMIF(Chi_tiet_gio_KII_2019_2020!$B$13:$B$370,Tong_hop!B19,Chi_tiet_gio_KII_2019_2020!$R$13:$R$370)</f>
        <v>0</v>
      </c>
      <c r="J19" s="36">
        <f>SUMIF(Chi_tiet_gio_KII_2019_2020!$B$13:$B$370,Tong_hop!B19,Chi_tiet_gio_KII_2019_2020!$T$13:$T$370)</f>
        <v>0</v>
      </c>
      <c r="K19" s="62">
        <f t="shared" si="0"/>
        <v>96</v>
      </c>
      <c r="L19" s="36">
        <f t="shared" si="1"/>
        <v>6720000</v>
      </c>
      <c r="M19" s="36">
        <f>SUMIF(Chi_tiet_gio_KII_2019_2020!$B$13:$B$370,Tong_hop!B19,Chi_tiet_gio_KII_2019_2020!$W$13:$W$370)</f>
        <v>0</v>
      </c>
      <c r="N19" s="36">
        <f>SUMIF(Chi_tiet_gio_KII_2019_2020!$B$13:$B$370,Tong_hop!B19,Chi_tiet_gio_KII_2019_2020!$X$13:$X$370)</f>
        <v>6720000</v>
      </c>
      <c r="O19" s="41"/>
    </row>
    <row r="20" spans="1:15" ht="24.75" customHeight="1">
      <c r="A20" s="37">
        <f t="shared" si="2"/>
        <v>9</v>
      </c>
      <c r="B20" s="37" t="s">
        <v>169</v>
      </c>
      <c r="C20" s="38" t="s">
        <v>114</v>
      </c>
      <c r="D20" s="39" t="s">
        <v>186</v>
      </c>
      <c r="E20" s="34" t="s">
        <v>137</v>
      </c>
      <c r="F20" s="33" t="s">
        <v>122</v>
      </c>
      <c r="G20" s="62">
        <f>SUMIF(Chi_tiet_gio_KII_2019_2020!$B$13:$B$370,Tong_hop!B20,Chi_tiet_gio_KII_2019_2020!$O$13:$O$370)</f>
        <v>0</v>
      </c>
      <c r="H20" s="36">
        <f>SUMIF(Chi_tiet_gio_KII_2019_2020!$B$13:$B$370,Tong_hop!B20,Chi_tiet_gio_KII_2019_2020!$Q$13:$Q$370)</f>
        <v>0</v>
      </c>
      <c r="I20" s="62">
        <f>SUMIF(Chi_tiet_gio_KII_2019_2020!$B$13:$B$370,Tong_hop!B20,Chi_tiet_gio_KII_2019_2020!$R$13:$R$370)</f>
        <v>98</v>
      </c>
      <c r="J20" s="36">
        <f>SUMIF(Chi_tiet_gio_KII_2019_2020!$B$13:$B$370,Tong_hop!B20,Chi_tiet_gio_KII_2019_2020!$T$13:$T$370)</f>
        <v>10290000</v>
      </c>
      <c r="K20" s="62">
        <f t="shared" si="0"/>
        <v>98</v>
      </c>
      <c r="L20" s="36">
        <f t="shared" si="1"/>
        <v>10290000</v>
      </c>
      <c r="M20" s="36">
        <f>SUMIF(Chi_tiet_gio_KII_2019_2020!$B$13:$B$370,Tong_hop!B20,Chi_tiet_gio_KII_2019_2020!$W$13:$W$370)</f>
        <v>0</v>
      </c>
      <c r="N20" s="36">
        <f>SUMIF(Chi_tiet_gio_KII_2019_2020!$B$13:$B$370,Tong_hop!B20,Chi_tiet_gio_KII_2019_2020!$X$13:$X$370)</f>
        <v>10290000</v>
      </c>
      <c r="O20" s="41"/>
    </row>
    <row r="21" spans="1:15" ht="24.75" customHeight="1">
      <c r="A21" s="37">
        <f t="shared" si="2"/>
        <v>10</v>
      </c>
      <c r="B21" s="37" t="s">
        <v>168</v>
      </c>
      <c r="C21" s="38" t="s">
        <v>39</v>
      </c>
      <c r="D21" s="39" t="s">
        <v>185</v>
      </c>
      <c r="E21" s="34" t="s">
        <v>189</v>
      </c>
      <c r="F21" s="33" t="s">
        <v>193</v>
      </c>
      <c r="G21" s="62">
        <f>SUMIF(Chi_tiet_gio_KII_2019_2020!$B$13:$B$370,Tong_hop!B21,Chi_tiet_gio_KII_2019_2020!$O$13:$O$370)</f>
        <v>0</v>
      </c>
      <c r="H21" s="36">
        <f>SUMIF(Chi_tiet_gio_KII_2019_2020!$B$13:$B$370,Tong_hop!B21,Chi_tiet_gio_KII_2019_2020!$Q$13:$Q$370)</f>
        <v>0</v>
      </c>
      <c r="I21" s="62">
        <f>SUMIF(Chi_tiet_gio_KII_2019_2020!$B$13:$B$370,Tong_hop!B21,Chi_tiet_gio_KII_2019_2020!$R$13:$R$370)</f>
        <v>46.4</v>
      </c>
      <c r="J21" s="36">
        <f>SUMIF(Chi_tiet_gio_KII_2019_2020!$B$13:$B$370,Tong_hop!B21,Chi_tiet_gio_KII_2019_2020!$T$13:$T$370)</f>
        <v>4872000</v>
      </c>
      <c r="K21" s="62">
        <f>I21+G21</f>
        <v>46.4</v>
      </c>
      <c r="L21" s="36">
        <f>J21+H21</f>
        <v>4872000</v>
      </c>
      <c r="M21" s="36">
        <f>SUMIF(Chi_tiet_gio_KII_2019_2020!$B$13:$B$370,Tong_hop!B21,Chi_tiet_gio_KII_2019_2020!$W$13:$W$370)</f>
        <v>0</v>
      </c>
      <c r="N21" s="36">
        <f>SUMIF(Chi_tiet_gio_KII_2019_2020!$B$13:$B$370,Tong_hop!B21,Chi_tiet_gio_KII_2019_2020!$X$13:$X$370)</f>
        <v>4872000</v>
      </c>
      <c r="O21" s="41"/>
    </row>
    <row r="22" spans="1:15" ht="24.75" customHeight="1">
      <c r="A22" s="37">
        <f t="shared" si="2"/>
        <v>11</v>
      </c>
      <c r="B22" s="37" t="s">
        <v>291</v>
      </c>
      <c r="C22" s="38" t="s">
        <v>310</v>
      </c>
      <c r="D22" s="42" t="s">
        <v>311</v>
      </c>
      <c r="E22" s="74" t="s">
        <v>333</v>
      </c>
      <c r="F22" s="73" t="s">
        <v>334</v>
      </c>
      <c r="G22" s="62">
        <f>SUMIF(Chi_tiet_gio_KII_2019_2020!$B$13:$B$370,Tong_hop!B22,Chi_tiet_gio_KII_2019_2020!$O$13:$O$370)</f>
        <v>102.9</v>
      </c>
      <c r="H22" s="36">
        <f>SUMIF(Chi_tiet_gio_KII_2019_2020!$B$13:$B$370,Tong_hop!B22,Chi_tiet_gio_KII_2019_2020!$Q$13:$Q$370)</f>
        <v>8232000</v>
      </c>
      <c r="I22" s="62">
        <f>SUMIF(Chi_tiet_gio_KII_2019_2020!$B$13:$B$370,Tong_hop!B22,Chi_tiet_gio_KII_2019_2020!$R$13:$R$370)</f>
        <v>0</v>
      </c>
      <c r="J22" s="36">
        <f>SUMIF(Chi_tiet_gio_KII_2019_2020!$B$13:$B$370,Tong_hop!B22,Chi_tiet_gio_KII_2019_2020!$T$13:$T$370)</f>
        <v>0</v>
      </c>
      <c r="K22" s="62">
        <f t="shared" si="0"/>
        <v>102.9</v>
      </c>
      <c r="L22" s="36">
        <f t="shared" si="1"/>
        <v>8232000</v>
      </c>
      <c r="M22" s="36">
        <f>SUMIF(Chi_tiet_gio_KII_2019_2020!$B$13:$B$370,Tong_hop!B22,Chi_tiet_gio_KII_2019_2020!$W$13:$W$370)</f>
        <v>0</v>
      </c>
      <c r="N22" s="36">
        <f>SUMIF(Chi_tiet_gio_KII_2019_2020!$B$13:$B$370,Tong_hop!B22,Chi_tiet_gio_KII_2019_2020!$X$13:$X$370)</f>
        <v>8232000</v>
      </c>
      <c r="O22" s="41"/>
    </row>
    <row r="23" spans="1:15" ht="24.75" customHeight="1">
      <c r="A23" s="37">
        <f t="shared" si="2"/>
        <v>12</v>
      </c>
      <c r="B23" s="37" t="s">
        <v>235</v>
      </c>
      <c r="C23" s="38" t="s">
        <v>111</v>
      </c>
      <c r="D23" s="39" t="s">
        <v>272</v>
      </c>
      <c r="E23" s="34" t="s">
        <v>142</v>
      </c>
      <c r="F23" s="33" t="s">
        <v>124</v>
      </c>
      <c r="G23" s="62">
        <f>SUMIF(Chi_tiet_gio_KII_2019_2020!$B$13:$B$370,Tong_hop!B23,Chi_tiet_gio_KII_2019_2020!$O$13:$O$370)</f>
        <v>0</v>
      </c>
      <c r="H23" s="36">
        <f>SUMIF(Chi_tiet_gio_KII_2019_2020!$B$13:$B$370,Tong_hop!B23,Chi_tiet_gio_KII_2019_2020!$Q$13:$Q$370)</f>
        <v>0</v>
      </c>
      <c r="I23" s="62">
        <f>SUMIF(Chi_tiet_gio_KII_2019_2020!$B$13:$B$370,Tong_hop!B23,Chi_tiet_gio_KII_2019_2020!$R$13:$R$370)</f>
        <v>47.300000000000004</v>
      </c>
      <c r="J23" s="36">
        <f>SUMIF(Chi_tiet_gio_KII_2019_2020!$B$13:$B$370,Tong_hop!B23,Chi_tiet_gio_KII_2019_2020!$T$13:$T$370)</f>
        <v>5676000</v>
      </c>
      <c r="K23" s="62">
        <f t="shared" si="0"/>
        <v>47.300000000000004</v>
      </c>
      <c r="L23" s="36">
        <f t="shared" ref="L23:L36" si="3">J23+H23</f>
        <v>5676000</v>
      </c>
      <c r="M23" s="36">
        <f>SUMIF(Chi_tiet_gio_KII_2019_2020!$B$13:$B$370,Tong_hop!B23,Chi_tiet_gio_KII_2019_2020!$W$13:$W$370)</f>
        <v>0</v>
      </c>
      <c r="N23" s="36">
        <f>SUMIF(Chi_tiet_gio_KII_2019_2020!$B$13:$B$370,Tong_hop!B23,Chi_tiet_gio_KII_2019_2020!$X$13:$X$370)</f>
        <v>5676000</v>
      </c>
      <c r="O23" s="41"/>
    </row>
    <row r="24" spans="1:15" ht="24.75" customHeight="1">
      <c r="A24" s="37">
        <f t="shared" si="2"/>
        <v>13</v>
      </c>
      <c r="B24" s="37" t="s">
        <v>108</v>
      </c>
      <c r="C24" s="38" t="s">
        <v>112</v>
      </c>
      <c r="D24" s="42" t="s">
        <v>109</v>
      </c>
      <c r="E24" s="74" t="s">
        <v>142</v>
      </c>
      <c r="F24" s="73" t="s">
        <v>124</v>
      </c>
      <c r="G24" s="62">
        <f>SUMIF(Chi_tiet_gio_KII_2019_2020!$B$13:$B$370,Tong_hop!B24,Chi_tiet_gio_KII_2019_2020!$O$13:$O$370)</f>
        <v>0</v>
      </c>
      <c r="H24" s="36">
        <f>SUMIF(Chi_tiet_gio_KII_2019_2020!$B$13:$B$370,Tong_hop!B24,Chi_tiet_gio_KII_2019_2020!$Q$13:$Q$370)</f>
        <v>0</v>
      </c>
      <c r="I24" s="62">
        <f>SUMIF(Chi_tiet_gio_KII_2019_2020!$B$13:$B$370,Tong_hop!B24,Chi_tiet_gio_KII_2019_2020!$R$13:$R$370)</f>
        <v>22.5</v>
      </c>
      <c r="J24" s="36">
        <f>SUMIF(Chi_tiet_gio_KII_2019_2020!$B$13:$B$370,Tong_hop!B24,Chi_tiet_gio_KII_2019_2020!$T$13:$T$370)</f>
        <v>2700000</v>
      </c>
      <c r="K24" s="62">
        <f t="shared" si="0"/>
        <v>22.5</v>
      </c>
      <c r="L24" s="36">
        <f t="shared" si="3"/>
        <v>2700000</v>
      </c>
      <c r="M24" s="36">
        <f>SUMIF(Chi_tiet_gio_KII_2019_2020!$B$13:$B$370,Tong_hop!B24,Chi_tiet_gio_KII_2019_2020!$W$13:$W$370)</f>
        <v>0</v>
      </c>
      <c r="N24" s="36">
        <f>SUMIF(Chi_tiet_gio_KII_2019_2020!$B$13:$B$370,Tong_hop!B24,Chi_tiet_gio_KII_2019_2020!$X$13:$X$370)</f>
        <v>2700000</v>
      </c>
      <c r="O24" s="41"/>
    </row>
    <row r="25" spans="1:15" ht="24.75" customHeight="1">
      <c r="A25" s="37">
        <f t="shared" si="2"/>
        <v>14</v>
      </c>
      <c r="B25" s="37" t="s">
        <v>292</v>
      </c>
      <c r="C25" s="38" t="s">
        <v>35</v>
      </c>
      <c r="D25" s="39" t="s">
        <v>312</v>
      </c>
      <c r="E25" s="34" t="s">
        <v>143</v>
      </c>
      <c r="F25" s="33" t="s">
        <v>125</v>
      </c>
      <c r="G25" s="62">
        <f>SUMIF(Chi_tiet_gio_KII_2019_2020!$B$13:$B$370,Tong_hop!B25,Chi_tiet_gio_KII_2019_2020!$O$13:$O$370)</f>
        <v>24</v>
      </c>
      <c r="H25" s="36">
        <f>SUMIF(Chi_tiet_gio_KII_2019_2020!$B$13:$B$370,Tong_hop!B25,Chi_tiet_gio_KII_2019_2020!$Q$13:$Q$370)</f>
        <v>1920000</v>
      </c>
      <c r="I25" s="62">
        <f>SUMIF(Chi_tiet_gio_KII_2019_2020!$B$13:$B$370,Tong_hop!B25,Chi_tiet_gio_KII_2019_2020!$R$13:$R$370)</f>
        <v>0</v>
      </c>
      <c r="J25" s="36">
        <f>SUMIF(Chi_tiet_gio_KII_2019_2020!$B$13:$B$370,Tong_hop!B25,Chi_tiet_gio_KII_2019_2020!$T$13:$T$370)</f>
        <v>0</v>
      </c>
      <c r="K25" s="62">
        <f>I25+G25</f>
        <v>24</v>
      </c>
      <c r="L25" s="36">
        <f>J25+H25</f>
        <v>1920000</v>
      </c>
      <c r="M25" s="36">
        <f>SUMIF(Chi_tiet_gio_KII_2019_2020!$B$13:$B$370,Tong_hop!B25,Chi_tiet_gio_KII_2019_2020!$W$13:$W$370)</f>
        <v>0</v>
      </c>
      <c r="N25" s="36">
        <f>SUMIF(Chi_tiet_gio_KII_2019_2020!$B$13:$B$370,Tong_hop!B25,Chi_tiet_gio_KII_2019_2020!$X$13:$X$370)</f>
        <v>1920000</v>
      </c>
      <c r="O25" s="41"/>
    </row>
    <row r="26" spans="1:15" ht="24.75" customHeight="1">
      <c r="A26" s="37">
        <f t="shared" si="2"/>
        <v>15</v>
      </c>
      <c r="B26" s="37" t="s">
        <v>217</v>
      </c>
      <c r="C26" s="38" t="s">
        <v>34</v>
      </c>
      <c r="D26" s="39" t="s">
        <v>219</v>
      </c>
      <c r="E26" s="34" t="s">
        <v>144</v>
      </c>
      <c r="F26" s="33" t="s">
        <v>126</v>
      </c>
      <c r="G26" s="62">
        <f>SUMIF(Chi_tiet_gio_KII_2019_2020!$B$13:$B$370,Tong_hop!B26,Chi_tiet_gio_KII_2019_2020!$O$13:$O$370)</f>
        <v>40</v>
      </c>
      <c r="H26" s="36">
        <f>SUMIF(Chi_tiet_gio_KII_2019_2020!$B$13:$B$370,Tong_hop!B26,Chi_tiet_gio_KII_2019_2020!$Q$13:$Q$370)</f>
        <v>2800000</v>
      </c>
      <c r="I26" s="62">
        <f>SUMIF(Chi_tiet_gio_KII_2019_2020!$B$13:$B$370,Tong_hop!B26,Chi_tiet_gio_KII_2019_2020!$R$13:$R$370)</f>
        <v>0</v>
      </c>
      <c r="J26" s="36">
        <f>SUMIF(Chi_tiet_gio_KII_2019_2020!$B$13:$B$370,Tong_hop!B26,Chi_tiet_gio_KII_2019_2020!$T$13:$T$370)</f>
        <v>0</v>
      </c>
      <c r="K26" s="62">
        <f t="shared" si="0"/>
        <v>40</v>
      </c>
      <c r="L26" s="36">
        <f t="shared" si="3"/>
        <v>2800000</v>
      </c>
      <c r="M26" s="36">
        <f>SUMIF(Chi_tiet_gio_KII_2019_2020!$B$13:$B$370,Tong_hop!B26,Chi_tiet_gio_KII_2019_2020!$W$13:$W$370)</f>
        <v>0</v>
      </c>
      <c r="N26" s="36">
        <f>SUMIF(Chi_tiet_gio_KII_2019_2020!$B$13:$B$370,Tong_hop!B26,Chi_tiet_gio_KII_2019_2020!$X$13:$X$370)</f>
        <v>2800000</v>
      </c>
      <c r="O26" s="41"/>
    </row>
    <row r="27" spans="1:15" ht="24.75" customHeight="1">
      <c r="A27" s="37">
        <f t="shared" si="2"/>
        <v>16</v>
      </c>
      <c r="B27" s="37" t="s">
        <v>236</v>
      </c>
      <c r="C27" s="38" t="s">
        <v>273</v>
      </c>
      <c r="D27" s="39" t="s">
        <v>274</v>
      </c>
      <c r="E27" s="34" t="s">
        <v>145</v>
      </c>
      <c r="F27" s="33" t="s">
        <v>268</v>
      </c>
      <c r="G27" s="62">
        <f>SUMIF(Chi_tiet_gio_KII_2019_2020!$B$13:$B$370,Tong_hop!B27,Chi_tiet_gio_KII_2019_2020!$O$13:$O$370)</f>
        <v>70</v>
      </c>
      <c r="H27" s="36">
        <f>SUMIF(Chi_tiet_gio_KII_2019_2020!$B$13:$B$370,Tong_hop!B27,Chi_tiet_gio_KII_2019_2020!$Q$13:$Q$370)</f>
        <v>4900000</v>
      </c>
      <c r="I27" s="62">
        <f>SUMIF(Chi_tiet_gio_KII_2019_2020!$B$13:$B$370,Tong_hop!B27,Chi_tiet_gio_KII_2019_2020!$R$13:$R$370)</f>
        <v>0</v>
      </c>
      <c r="J27" s="36">
        <f>SUMIF(Chi_tiet_gio_KII_2019_2020!$B$13:$B$370,Tong_hop!B27,Chi_tiet_gio_KII_2019_2020!$T$13:$T$370)</f>
        <v>0</v>
      </c>
      <c r="K27" s="62">
        <f t="shared" si="0"/>
        <v>70</v>
      </c>
      <c r="L27" s="36">
        <f t="shared" si="3"/>
        <v>4900000</v>
      </c>
      <c r="M27" s="36">
        <f>SUMIF(Chi_tiet_gio_KII_2019_2020!$B$13:$B$370,Tong_hop!B27,Chi_tiet_gio_KII_2019_2020!$W$13:$W$370)</f>
        <v>0</v>
      </c>
      <c r="N27" s="36">
        <f>SUMIF(Chi_tiet_gio_KII_2019_2020!$B$13:$B$370,Tong_hop!B27,Chi_tiet_gio_KII_2019_2020!$X$13:$X$370)</f>
        <v>4900000</v>
      </c>
      <c r="O27" s="41"/>
    </row>
    <row r="28" spans="1:15" ht="24.75" customHeight="1">
      <c r="A28" s="37">
        <f t="shared" si="2"/>
        <v>17</v>
      </c>
      <c r="B28" s="37" t="s">
        <v>237</v>
      </c>
      <c r="C28" s="38" t="s">
        <v>275</v>
      </c>
      <c r="D28" s="39" t="s">
        <v>276</v>
      </c>
      <c r="E28" s="34" t="s">
        <v>270</v>
      </c>
      <c r="F28" s="33" t="s">
        <v>123</v>
      </c>
      <c r="G28" s="62">
        <f>SUMIF(Chi_tiet_gio_KII_2019_2020!$B$13:$B$370,Tong_hop!B28,Chi_tiet_gio_KII_2019_2020!$O$13:$O$370)</f>
        <v>70.3</v>
      </c>
      <c r="H28" s="36">
        <f>SUMIF(Chi_tiet_gio_KII_2019_2020!$B$13:$B$370,Tong_hop!B28,Chi_tiet_gio_KII_2019_2020!$Q$13:$Q$370)</f>
        <v>7908750</v>
      </c>
      <c r="I28" s="62">
        <f>SUMIF(Chi_tiet_gio_KII_2019_2020!$B$13:$B$370,Tong_hop!B28,Chi_tiet_gio_KII_2019_2020!$R$13:$R$370)</f>
        <v>0</v>
      </c>
      <c r="J28" s="36">
        <f>SUMIF(Chi_tiet_gio_KII_2019_2020!$B$13:$B$370,Tong_hop!B28,Chi_tiet_gio_KII_2019_2020!$T$13:$T$370)</f>
        <v>0</v>
      </c>
      <c r="K28" s="62">
        <f t="shared" si="0"/>
        <v>70.3</v>
      </c>
      <c r="L28" s="36">
        <f t="shared" si="3"/>
        <v>7908750</v>
      </c>
      <c r="M28" s="36">
        <f>SUMIF(Chi_tiet_gio_KII_2019_2020!$B$13:$B$370,Tong_hop!B28,Chi_tiet_gio_KII_2019_2020!$W$13:$W$370)</f>
        <v>0</v>
      </c>
      <c r="N28" s="36">
        <f>SUMIF(Chi_tiet_gio_KII_2019_2020!$B$13:$B$370,Tong_hop!B28,Chi_tiet_gio_KII_2019_2020!$X$13:$X$370)</f>
        <v>7908750</v>
      </c>
      <c r="O28" s="41"/>
    </row>
    <row r="29" spans="1:15" ht="24.75" customHeight="1">
      <c r="A29" s="37">
        <f t="shared" si="2"/>
        <v>18</v>
      </c>
      <c r="B29" s="37" t="s">
        <v>293</v>
      </c>
      <c r="C29" s="38" t="s">
        <v>277</v>
      </c>
      <c r="D29" s="39" t="s">
        <v>313</v>
      </c>
      <c r="E29" s="34" t="s">
        <v>335</v>
      </c>
      <c r="F29" s="33" t="s">
        <v>336</v>
      </c>
      <c r="G29" s="62">
        <f>SUMIF(Chi_tiet_gio_KII_2019_2020!$B$13:$B$370,Tong_hop!B29,Chi_tiet_gio_KII_2019_2020!$O$13:$O$370)</f>
        <v>56.4</v>
      </c>
      <c r="H29" s="36">
        <f>SUMIF(Chi_tiet_gio_KII_2019_2020!$B$13:$B$370,Tong_hop!B29,Chi_tiet_gio_KII_2019_2020!$Q$13:$Q$370)</f>
        <v>4230000</v>
      </c>
      <c r="I29" s="62">
        <f>SUMIF(Chi_tiet_gio_KII_2019_2020!$B$13:$B$370,Tong_hop!B29,Chi_tiet_gio_KII_2019_2020!$R$13:$R$370)</f>
        <v>0</v>
      </c>
      <c r="J29" s="36">
        <f>SUMIF(Chi_tiet_gio_KII_2019_2020!$B$13:$B$370,Tong_hop!B29,Chi_tiet_gio_KII_2019_2020!$T$13:$T$370)</f>
        <v>0</v>
      </c>
      <c r="K29" s="62">
        <f t="shared" si="0"/>
        <v>56.4</v>
      </c>
      <c r="L29" s="36">
        <f t="shared" si="3"/>
        <v>4230000</v>
      </c>
      <c r="M29" s="36">
        <f>SUMIF(Chi_tiet_gio_KII_2019_2020!$B$13:$B$370,Tong_hop!B29,Chi_tiet_gio_KII_2019_2020!$W$13:$W$370)</f>
        <v>0</v>
      </c>
      <c r="N29" s="36">
        <f>SUMIF(Chi_tiet_gio_KII_2019_2020!$B$13:$B$370,Tong_hop!B29,Chi_tiet_gio_KII_2019_2020!$X$13:$X$370)</f>
        <v>4230000</v>
      </c>
      <c r="O29" s="41"/>
    </row>
    <row r="30" spans="1:15" ht="24.75" customHeight="1">
      <c r="A30" s="37">
        <f t="shared" si="2"/>
        <v>19</v>
      </c>
      <c r="B30" s="37" t="s">
        <v>294</v>
      </c>
      <c r="C30" s="38" t="s">
        <v>314</v>
      </c>
      <c r="D30" s="39" t="s">
        <v>315</v>
      </c>
      <c r="E30" s="34" t="s">
        <v>148</v>
      </c>
      <c r="F30" s="33" t="s">
        <v>127</v>
      </c>
      <c r="G30" s="62">
        <f>SUMIF(Chi_tiet_gio_KII_2019_2020!$B$13:$B$370,Tong_hop!B30,Chi_tiet_gio_KII_2019_2020!$O$13:$O$370)</f>
        <v>152.30000000000004</v>
      </c>
      <c r="H30" s="36">
        <f>SUMIF(Chi_tiet_gio_KII_2019_2020!$B$13:$B$370,Tong_hop!B30,Chi_tiet_gio_KII_2019_2020!$Q$13:$Q$370)</f>
        <v>17133750</v>
      </c>
      <c r="I30" s="62">
        <f>SUMIF(Chi_tiet_gio_KII_2019_2020!$B$13:$B$370,Tong_hop!B30,Chi_tiet_gio_KII_2019_2020!$R$13:$R$370)</f>
        <v>0</v>
      </c>
      <c r="J30" s="36">
        <f>SUMIF(Chi_tiet_gio_KII_2019_2020!$B$13:$B$370,Tong_hop!B30,Chi_tiet_gio_KII_2019_2020!$T$13:$T$370)</f>
        <v>0</v>
      </c>
      <c r="K30" s="62">
        <f t="shared" si="0"/>
        <v>152.30000000000004</v>
      </c>
      <c r="L30" s="36">
        <f t="shared" si="3"/>
        <v>17133750</v>
      </c>
      <c r="M30" s="36">
        <f>SUMIF(Chi_tiet_gio_KII_2019_2020!$B$13:$B$370,Tong_hop!B30,Chi_tiet_gio_KII_2019_2020!$W$13:$W$370)</f>
        <v>0</v>
      </c>
      <c r="N30" s="36">
        <f>SUMIF(Chi_tiet_gio_KII_2019_2020!$B$13:$B$370,Tong_hop!B30,Chi_tiet_gio_KII_2019_2020!$X$13:$X$370)</f>
        <v>17133750</v>
      </c>
      <c r="O30" s="41"/>
    </row>
    <row r="31" spans="1:15" ht="24.75" customHeight="1">
      <c r="A31" s="37">
        <f t="shared" si="2"/>
        <v>20</v>
      </c>
      <c r="B31" s="37" t="s">
        <v>295</v>
      </c>
      <c r="C31" s="38" t="s">
        <v>34</v>
      </c>
      <c r="D31" s="39" t="s">
        <v>316</v>
      </c>
      <c r="E31" s="34" t="s">
        <v>148</v>
      </c>
      <c r="F31" s="33" t="s">
        <v>127</v>
      </c>
      <c r="G31" s="62">
        <f>SUMIF(Chi_tiet_gio_KII_2019_2020!$B$13:$B$370,Tong_hop!B31,Chi_tiet_gio_KII_2019_2020!$O$13:$O$370)</f>
        <v>104</v>
      </c>
      <c r="H31" s="36">
        <f>SUMIF(Chi_tiet_gio_KII_2019_2020!$B$13:$B$370,Tong_hop!B31,Chi_tiet_gio_KII_2019_2020!$Q$13:$Q$370)</f>
        <v>11700000</v>
      </c>
      <c r="I31" s="62">
        <f>SUMIF(Chi_tiet_gio_KII_2019_2020!$B$13:$B$370,Tong_hop!B31,Chi_tiet_gio_KII_2019_2020!$R$13:$R$370)</f>
        <v>0</v>
      </c>
      <c r="J31" s="36">
        <f>SUMIF(Chi_tiet_gio_KII_2019_2020!$B$13:$B$370,Tong_hop!B31,Chi_tiet_gio_KII_2019_2020!$T$13:$T$370)</f>
        <v>0</v>
      </c>
      <c r="K31" s="62">
        <f t="shared" ref="K31:K49" si="4">I31+G31</f>
        <v>104</v>
      </c>
      <c r="L31" s="36">
        <f t="shared" si="3"/>
        <v>11700000</v>
      </c>
      <c r="M31" s="36">
        <f>SUMIF(Chi_tiet_gio_KII_2019_2020!$B$13:$B$370,Tong_hop!B31,Chi_tiet_gio_KII_2019_2020!$W$13:$W$370)</f>
        <v>0</v>
      </c>
      <c r="N31" s="36">
        <f>SUMIF(Chi_tiet_gio_KII_2019_2020!$B$13:$B$370,Tong_hop!B31,Chi_tiet_gio_KII_2019_2020!$X$13:$X$370)</f>
        <v>11700000</v>
      </c>
      <c r="O31" s="41"/>
    </row>
    <row r="32" spans="1:15" ht="24.75" customHeight="1">
      <c r="A32" s="37">
        <f t="shared" si="2"/>
        <v>21</v>
      </c>
      <c r="B32" s="37" t="s">
        <v>238</v>
      </c>
      <c r="C32" s="38" t="s">
        <v>277</v>
      </c>
      <c r="D32" s="39" t="s">
        <v>278</v>
      </c>
      <c r="E32" s="34" t="s">
        <v>149</v>
      </c>
      <c r="F32" s="33" t="s">
        <v>128</v>
      </c>
      <c r="G32" s="62">
        <f>SUMIF(Chi_tiet_gio_KII_2019_2020!$B$13:$B$370,Tong_hop!B32,Chi_tiet_gio_KII_2019_2020!$O$13:$O$370)</f>
        <v>435.80000000000007</v>
      </c>
      <c r="H32" s="36">
        <f>SUMIF(Chi_tiet_gio_KII_2019_2020!$B$13:$B$370,Tong_hop!B32,Chi_tiet_gio_KII_2019_2020!$Q$13:$Q$370)</f>
        <v>30506000</v>
      </c>
      <c r="I32" s="62">
        <f>SUMIF(Chi_tiet_gio_KII_2019_2020!$B$13:$B$370,Tong_hop!B32,Chi_tiet_gio_KII_2019_2020!$R$13:$R$370)</f>
        <v>0</v>
      </c>
      <c r="J32" s="36">
        <f>SUMIF(Chi_tiet_gio_KII_2019_2020!$B$13:$B$370,Tong_hop!B32,Chi_tiet_gio_KII_2019_2020!$T$13:$T$370)</f>
        <v>0</v>
      </c>
      <c r="K32" s="62">
        <f t="shared" si="4"/>
        <v>435.80000000000007</v>
      </c>
      <c r="L32" s="36">
        <f t="shared" si="3"/>
        <v>30506000</v>
      </c>
      <c r="M32" s="36">
        <f>SUMIF(Chi_tiet_gio_KII_2019_2020!$B$13:$B$370,Tong_hop!B32,Chi_tiet_gio_KII_2019_2020!$W$13:$W$370)</f>
        <v>0</v>
      </c>
      <c r="N32" s="36">
        <f>SUMIF(Chi_tiet_gio_KII_2019_2020!$B$13:$B$370,Tong_hop!B32,Chi_tiet_gio_KII_2019_2020!$X$13:$X$370)</f>
        <v>30506000</v>
      </c>
      <c r="O32" s="41"/>
    </row>
    <row r="33" spans="1:15" ht="24.75" customHeight="1">
      <c r="A33" s="37">
        <f t="shared" si="2"/>
        <v>22</v>
      </c>
      <c r="B33" s="37" t="s">
        <v>296</v>
      </c>
      <c r="C33" s="38" t="s">
        <v>317</v>
      </c>
      <c r="D33" s="39" t="s">
        <v>318</v>
      </c>
      <c r="E33" s="34" t="s">
        <v>149</v>
      </c>
      <c r="F33" s="33" t="s">
        <v>128</v>
      </c>
      <c r="G33" s="62">
        <f>SUMIF(Chi_tiet_gio_KII_2019_2020!$B$13:$B$370,Tong_hop!B33,Chi_tiet_gio_KII_2019_2020!$O$13:$O$370)</f>
        <v>221.20000000000002</v>
      </c>
      <c r="H33" s="36">
        <f>SUMIF(Chi_tiet_gio_KII_2019_2020!$B$13:$B$370,Tong_hop!B33,Chi_tiet_gio_KII_2019_2020!$Q$13:$Q$370)</f>
        <v>15484000</v>
      </c>
      <c r="I33" s="62">
        <f>SUMIF(Chi_tiet_gio_KII_2019_2020!$B$13:$B$370,Tong_hop!B33,Chi_tiet_gio_KII_2019_2020!$R$13:$R$370)</f>
        <v>0</v>
      </c>
      <c r="J33" s="36">
        <f>SUMIF(Chi_tiet_gio_KII_2019_2020!$B$13:$B$370,Tong_hop!B33,Chi_tiet_gio_KII_2019_2020!$T$13:$T$370)</f>
        <v>0</v>
      </c>
      <c r="K33" s="62">
        <f t="shared" si="4"/>
        <v>221.20000000000002</v>
      </c>
      <c r="L33" s="36">
        <f t="shared" si="3"/>
        <v>15484000</v>
      </c>
      <c r="M33" s="36">
        <f>SUMIF(Chi_tiet_gio_KII_2019_2020!$B$13:$B$370,Tong_hop!B33,Chi_tiet_gio_KII_2019_2020!$W$13:$W$370)</f>
        <v>0</v>
      </c>
      <c r="N33" s="36">
        <f>SUMIF(Chi_tiet_gio_KII_2019_2020!$B$13:$B$370,Tong_hop!B33,Chi_tiet_gio_KII_2019_2020!$X$13:$X$370)</f>
        <v>15484000</v>
      </c>
      <c r="O33" s="41"/>
    </row>
    <row r="34" spans="1:15" ht="24.75" customHeight="1">
      <c r="A34" s="37">
        <f t="shared" si="2"/>
        <v>23</v>
      </c>
      <c r="B34" s="37" t="s">
        <v>163</v>
      </c>
      <c r="C34" s="38" t="s">
        <v>179</v>
      </c>
      <c r="D34" s="39" t="s">
        <v>36</v>
      </c>
      <c r="E34" s="34" t="s">
        <v>149</v>
      </c>
      <c r="F34" s="33" t="s">
        <v>128</v>
      </c>
      <c r="G34" s="62">
        <f>SUMIF(Chi_tiet_gio_KII_2019_2020!$B$13:$B$370,Tong_hop!B34,Chi_tiet_gio_KII_2019_2020!$O$13:$O$370)</f>
        <v>334.00000000000006</v>
      </c>
      <c r="H34" s="36">
        <f>SUMIF(Chi_tiet_gio_KII_2019_2020!$B$13:$B$370,Tong_hop!B34,Chi_tiet_gio_KII_2019_2020!$Q$13:$Q$370)</f>
        <v>23380000</v>
      </c>
      <c r="I34" s="62">
        <f>SUMIF(Chi_tiet_gio_KII_2019_2020!$B$13:$B$370,Tong_hop!B34,Chi_tiet_gio_KII_2019_2020!$R$13:$R$370)</f>
        <v>0</v>
      </c>
      <c r="J34" s="36">
        <f>SUMIF(Chi_tiet_gio_KII_2019_2020!$B$13:$B$370,Tong_hop!B34,Chi_tiet_gio_KII_2019_2020!$T$13:$T$370)</f>
        <v>0</v>
      </c>
      <c r="K34" s="62">
        <f t="shared" si="4"/>
        <v>334.00000000000006</v>
      </c>
      <c r="L34" s="36">
        <f t="shared" si="3"/>
        <v>23380000</v>
      </c>
      <c r="M34" s="36">
        <f>SUMIF(Chi_tiet_gio_KII_2019_2020!$B$13:$B$370,Tong_hop!B34,Chi_tiet_gio_KII_2019_2020!$W$13:$W$370)</f>
        <v>0</v>
      </c>
      <c r="N34" s="36">
        <f>SUMIF(Chi_tiet_gio_KII_2019_2020!$B$13:$B$370,Tong_hop!B34,Chi_tiet_gio_KII_2019_2020!$X$13:$X$370)</f>
        <v>23380000</v>
      </c>
      <c r="O34" s="41"/>
    </row>
    <row r="35" spans="1:15" ht="24.75" customHeight="1">
      <c r="A35" s="37">
        <f t="shared" si="2"/>
        <v>24</v>
      </c>
      <c r="B35" s="37" t="s">
        <v>239</v>
      </c>
      <c r="C35" s="38" t="s">
        <v>279</v>
      </c>
      <c r="D35" s="42" t="s">
        <v>280</v>
      </c>
      <c r="E35" s="74" t="s">
        <v>149</v>
      </c>
      <c r="F35" s="73" t="s">
        <v>128</v>
      </c>
      <c r="G35" s="62">
        <f>SUMIF(Chi_tiet_gio_KII_2019_2020!$B$13:$B$370,Tong_hop!B35,Chi_tiet_gio_KII_2019_2020!$O$13:$O$370)</f>
        <v>598.79999999999995</v>
      </c>
      <c r="H35" s="36">
        <f>SUMIF(Chi_tiet_gio_KII_2019_2020!$B$13:$B$370,Tong_hop!B35,Chi_tiet_gio_KII_2019_2020!$Q$13:$Q$370)</f>
        <v>41916000</v>
      </c>
      <c r="I35" s="62">
        <f>SUMIF(Chi_tiet_gio_KII_2019_2020!$B$13:$B$370,Tong_hop!B35,Chi_tiet_gio_KII_2019_2020!$R$13:$R$370)</f>
        <v>0</v>
      </c>
      <c r="J35" s="36">
        <f>SUMIF(Chi_tiet_gio_KII_2019_2020!$B$13:$B$370,Tong_hop!B35,Chi_tiet_gio_KII_2019_2020!$T$13:$T$370)</f>
        <v>0</v>
      </c>
      <c r="K35" s="62">
        <f t="shared" si="4"/>
        <v>598.79999999999995</v>
      </c>
      <c r="L35" s="36">
        <f t="shared" si="3"/>
        <v>41916000</v>
      </c>
      <c r="M35" s="36">
        <f>SUMIF(Chi_tiet_gio_KII_2019_2020!$B$13:$B$370,Tong_hop!B35,Chi_tiet_gio_KII_2019_2020!$W$13:$W$370)</f>
        <v>0</v>
      </c>
      <c r="N35" s="36">
        <f>SUMIF(Chi_tiet_gio_KII_2019_2020!$B$13:$B$370,Tong_hop!B35,Chi_tiet_gio_KII_2019_2020!$X$13:$X$370)</f>
        <v>41916000</v>
      </c>
      <c r="O35" s="41"/>
    </row>
    <row r="36" spans="1:15" ht="24.75" customHeight="1">
      <c r="A36" s="37">
        <f t="shared" si="2"/>
        <v>25</v>
      </c>
      <c r="B36" s="37" t="s">
        <v>165</v>
      </c>
      <c r="C36" s="38" t="s">
        <v>182</v>
      </c>
      <c r="D36" s="39" t="s">
        <v>176</v>
      </c>
      <c r="E36" s="34" t="s">
        <v>149</v>
      </c>
      <c r="F36" s="33" t="s">
        <v>128</v>
      </c>
      <c r="G36" s="62">
        <f>SUMIF(Chi_tiet_gio_KII_2019_2020!$B$13:$B$370,Tong_hop!B36,Chi_tiet_gio_KII_2019_2020!$O$13:$O$370)</f>
        <v>445.90000000000003</v>
      </c>
      <c r="H36" s="36">
        <f>SUMIF(Chi_tiet_gio_KII_2019_2020!$B$13:$B$370,Tong_hop!B36,Chi_tiet_gio_KII_2019_2020!$Q$13:$Q$370)</f>
        <v>31213000</v>
      </c>
      <c r="I36" s="62">
        <f>SUMIF(Chi_tiet_gio_KII_2019_2020!$B$13:$B$370,Tong_hop!B36,Chi_tiet_gio_KII_2019_2020!$R$13:$R$370)</f>
        <v>0</v>
      </c>
      <c r="J36" s="36">
        <f>SUMIF(Chi_tiet_gio_KII_2019_2020!$B$13:$B$370,Tong_hop!B36,Chi_tiet_gio_KII_2019_2020!$T$13:$T$370)</f>
        <v>0</v>
      </c>
      <c r="K36" s="62">
        <f t="shared" si="4"/>
        <v>445.90000000000003</v>
      </c>
      <c r="L36" s="36">
        <f t="shared" si="3"/>
        <v>31213000</v>
      </c>
      <c r="M36" s="36">
        <f>SUMIF(Chi_tiet_gio_KII_2019_2020!$B$13:$B$370,Tong_hop!B36,Chi_tiet_gio_KII_2019_2020!$W$13:$W$370)</f>
        <v>0</v>
      </c>
      <c r="N36" s="36">
        <f>SUMIF(Chi_tiet_gio_KII_2019_2020!$B$13:$B$370,Tong_hop!B36,Chi_tiet_gio_KII_2019_2020!$X$13:$X$370)</f>
        <v>31213000</v>
      </c>
      <c r="O36" s="41"/>
    </row>
    <row r="37" spans="1:15" ht="24.75" customHeight="1">
      <c r="A37" s="37">
        <f t="shared" si="2"/>
        <v>26</v>
      </c>
      <c r="B37" s="37" t="s">
        <v>297</v>
      </c>
      <c r="C37" s="38" t="s">
        <v>35</v>
      </c>
      <c r="D37" s="39" t="s">
        <v>319</v>
      </c>
      <c r="E37" s="34" t="s">
        <v>337</v>
      </c>
      <c r="F37" s="33" t="s">
        <v>338</v>
      </c>
      <c r="G37" s="62">
        <f>SUMIF(Chi_tiet_gio_KII_2019_2020!$B$13:$B$370,Tong_hop!B37,Chi_tiet_gio_KII_2019_2020!$O$13:$O$370)</f>
        <v>88.899999999999991</v>
      </c>
      <c r="H37" s="36">
        <f>SUMIF(Chi_tiet_gio_KII_2019_2020!$B$13:$B$370,Tong_hop!B37,Chi_tiet_gio_KII_2019_2020!$Q$13:$Q$370)</f>
        <v>7112000</v>
      </c>
      <c r="I37" s="62">
        <f>SUMIF(Chi_tiet_gio_KII_2019_2020!$B$13:$B$370,Tong_hop!B37,Chi_tiet_gio_KII_2019_2020!$R$13:$R$370)</f>
        <v>45.6</v>
      </c>
      <c r="J37" s="36">
        <f>SUMIF(Chi_tiet_gio_KII_2019_2020!$B$13:$B$370,Tong_hop!B37,Chi_tiet_gio_KII_2019_2020!$T$13:$T$370)</f>
        <v>5472000</v>
      </c>
      <c r="K37" s="62">
        <f t="shared" si="4"/>
        <v>134.5</v>
      </c>
      <c r="L37" s="36">
        <f t="shared" ref="L37:L49" si="5">J37+H37</f>
        <v>12584000</v>
      </c>
      <c r="M37" s="36">
        <f>SUMIF(Chi_tiet_gio_KII_2019_2020!$B$13:$B$370,Tong_hop!B37,Chi_tiet_gio_KII_2019_2020!$W$13:$W$370)</f>
        <v>0</v>
      </c>
      <c r="N37" s="36">
        <f>SUMIF(Chi_tiet_gio_KII_2019_2020!$B$13:$B$370,Tong_hop!B37,Chi_tiet_gio_KII_2019_2020!$X$13:$X$370)</f>
        <v>12584000</v>
      </c>
      <c r="O37" s="41"/>
    </row>
    <row r="38" spans="1:15" ht="24.75" customHeight="1">
      <c r="A38" s="37">
        <f t="shared" si="2"/>
        <v>27</v>
      </c>
      <c r="B38" s="37" t="s">
        <v>240</v>
      </c>
      <c r="C38" s="38" t="s">
        <v>281</v>
      </c>
      <c r="D38" s="39" t="s">
        <v>282</v>
      </c>
      <c r="E38" s="34" t="s">
        <v>152</v>
      </c>
      <c r="F38" s="33" t="s">
        <v>129</v>
      </c>
      <c r="G38" s="62">
        <f>SUMIF(Chi_tiet_gio_KII_2019_2020!$B$13:$B$370,Tong_hop!B38,Chi_tiet_gio_KII_2019_2020!$O$13:$O$370)</f>
        <v>0</v>
      </c>
      <c r="H38" s="36">
        <f>SUMIF(Chi_tiet_gio_KII_2019_2020!$B$13:$B$370,Tong_hop!B38,Chi_tiet_gio_KII_2019_2020!$Q$13:$Q$370)</f>
        <v>0</v>
      </c>
      <c r="I38" s="62">
        <f>SUMIF(Chi_tiet_gio_KII_2019_2020!$B$13:$B$370,Tong_hop!B38,Chi_tiet_gio_KII_2019_2020!$R$13:$R$370)</f>
        <v>32.700000000000003</v>
      </c>
      <c r="J38" s="36">
        <f>SUMIF(Chi_tiet_gio_KII_2019_2020!$B$13:$B$370,Tong_hop!B38,Chi_tiet_gio_KII_2019_2020!$T$13:$T$370)</f>
        <v>2943000</v>
      </c>
      <c r="K38" s="62">
        <f t="shared" si="4"/>
        <v>32.700000000000003</v>
      </c>
      <c r="L38" s="36">
        <f t="shared" si="5"/>
        <v>2943000</v>
      </c>
      <c r="M38" s="36">
        <f>SUMIF(Chi_tiet_gio_KII_2019_2020!$B$13:$B$370,Tong_hop!B38,Chi_tiet_gio_KII_2019_2020!$W$13:$W$370)</f>
        <v>0</v>
      </c>
      <c r="N38" s="36">
        <f>SUMIF(Chi_tiet_gio_KII_2019_2020!$B$13:$B$370,Tong_hop!B38,Chi_tiet_gio_KII_2019_2020!$X$13:$X$370)</f>
        <v>2943000</v>
      </c>
      <c r="O38" s="41"/>
    </row>
    <row r="39" spans="1:15" ht="24.75" customHeight="1">
      <c r="A39" s="37">
        <f t="shared" si="2"/>
        <v>28</v>
      </c>
      <c r="B39" s="37" t="s">
        <v>298</v>
      </c>
      <c r="C39" s="38" t="s">
        <v>320</v>
      </c>
      <c r="D39" s="42" t="s">
        <v>321</v>
      </c>
      <c r="E39" s="74" t="s">
        <v>152</v>
      </c>
      <c r="F39" s="73" t="s">
        <v>129</v>
      </c>
      <c r="G39" s="62">
        <f>SUMIF(Chi_tiet_gio_KII_2019_2020!$B$13:$B$370,Tong_hop!B39,Chi_tiet_gio_KII_2019_2020!$O$13:$O$370)</f>
        <v>0</v>
      </c>
      <c r="H39" s="36">
        <f>SUMIF(Chi_tiet_gio_KII_2019_2020!$B$13:$B$370,Tong_hop!B39,Chi_tiet_gio_KII_2019_2020!$Q$13:$Q$370)</f>
        <v>0</v>
      </c>
      <c r="I39" s="62">
        <f>SUMIF(Chi_tiet_gio_KII_2019_2020!$B$13:$B$370,Tong_hop!B39,Chi_tiet_gio_KII_2019_2020!$R$13:$R$370)</f>
        <v>33.499999999999993</v>
      </c>
      <c r="J39" s="36">
        <f>SUMIF(Chi_tiet_gio_KII_2019_2020!$B$13:$B$370,Tong_hop!B39,Chi_tiet_gio_KII_2019_2020!$T$13:$T$370)</f>
        <v>3015000</v>
      </c>
      <c r="K39" s="62">
        <f t="shared" si="4"/>
        <v>33.499999999999993</v>
      </c>
      <c r="L39" s="36">
        <f t="shared" si="5"/>
        <v>3015000</v>
      </c>
      <c r="M39" s="36">
        <f>SUMIF(Chi_tiet_gio_KII_2019_2020!$B$13:$B$370,Tong_hop!B39,Chi_tiet_gio_KII_2019_2020!$W$13:$W$370)</f>
        <v>0</v>
      </c>
      <c r="N39" s="36">
        <f>SUMIF(Chi_tiet_gio_KII_2019_2020!$B$13:$B$370,Tong_hop!B39,Chi_tiet_gio_KII_2019_2020!$X$13:$X$370)</f>
        <v>3015000</v>
      </c>
      <c r="O39" s="41"/>
    </row>
    <row r="40" spans="1:15" ht="24.75" customHeight="1">
      <c r="A40" s="37">
        <f t="shared" si="2"/>
        <v>29</v>
      </c>
      <c r="B40" s="37" t="s">
        <v>164</v>
      </c>
      <c r="C40" s="38" t="s">
        <v>180</v>
      </c>
      <c r="D40" s="39" t="s">
        <v>181</v>
      </c>
      <c r="E40" s="34" t="s">
        <v>152</v>
      </c>
      <c r="F40" s="33" t="s">
        <v>129</v>
      </c>
      <c r="G40" s="62">
        <f>SUMIF(Chi_tiet_gio_KII_2019_2020!$B$13:$B$370,Tong_hop!B40,Chi_tiet_gio_KII_2019_2020!$O$13:$O$370)</f>
        <v>0</v>
      </c>
      <c r="H40" s="36">
        <f>SUMIF(Chi_tiet_gio_KII_2019_2020!$B$13:$B$370,Tong_hop!B40,Chi_tiet_gio_KII_2019_2020!$Q$13:$Q$370)</f>
        <v>0</v>
      </c>
      <c r="I40" s="62">
        <f>SUMIF(Chi_tiet_gio_KII_2019_2020!$B$13:$B$370,Tong_hop!B40,Chi_tiet_gio_KII_2019_2020!$R$13:$R$370)</f>
        <v>10.9</v>
      </c>
      <c r="J40" s="36">
        <f>SUMIF(Chi_tiet_gio_KII_2019_2020!$B$13:$B$370,Tong_hop!B40,Chi_tiet_gio_KII_2019_2020!$T$13:$T$370)</f>
        <v>1144500</v>
      </c>
      <c r="K40" s="62">
        <f t="shared" si="4"/>
        <v>10.9</v>
      </c>
      <c r="L40" s="36">
        <f t="shared" si="5"/>
        <v>1144500</v>
      </c>
      <c r="M40" s="36">
        <f>SUMIF(Chi_tiet_gio_KII_2019_2020!$B$13:$B$370,Tong_hop!B40,Chi_tiet_gio_KII_2019_2020!$W$13:$W$370)</f>
        <v>0</v>
      </c>
      <c r="N40" s="36">
        <f>SUMIF(Chi_tiet_gio_KII_2019_2020!$B$13:$B$370,Tong_hop!B40,Chi_tiet_gio_KII_2019_2020!$X$13:$X$370)</f>
        <v>1144500</v>
      </c>
      <c r="O40" s="41"/>
    </row>
    <row r="41" spans="1:15" ht="24.75" customHeight="1">
      <c r="A41" s="37">
        <f t="shared" si="2"/>
        <v>30</v>
      </c>
      <c r="B41" s="37" t="s">
        <v>33</v>
      </c>
      <c r="C41" s="38" t="s">
        <v>42</v>
      </c>
      <c r="D41" s="42" t="s">
        <v>43</v>
      </c>
      <c r="E41" s="74" t="s">
        <v>152</v>
      </c>
      <c r="F41" s="73" t="s">
        <v>129</v>
      </c>
      <c r="G41" s="62">
        <f>SUMIF(Chi_tiet_gio_KII_2019_2020!$B$13:$B$370,Tong_hop!B41,Chi_tiet_gio_KII_2019_2020!$O$13:$O$370)</f>
        <v>0</v>
      </c>
      <c r="H41" s="36">
        <f>SUMIF(Chi_tiet_gio_KII_2019_2020!$B$13:$B$370,Tong_hop!B41,Chi_tiet_gio_KII_2019_2020!$Q$13:$Q$370)</f>
        <v>0</v>
      </c>
      <c r="I41" s="62">
        <f>SUMIF(Chi_tiet_gio_KII_2019_2020!$B$13:$B$370,Tong_hop!B41,Chi_tiet_gio_KII_2019_2020!$R$13:$R$370)</f>
        <v>46.1</v>
      </c>
      <c r="J41" s="36">
        <f>SUMIF(Chi_tiet_gio_KII_2019_2020!$B$13:$B$370,Tong_hop!B41,Chi_tiet_gio_KII_2019_2020!$T$13:$T$370)</f>
        <v>4840500</v>
      </c>
      <c r="K41" s="62">
        <f t="shared" si="4"/>
        <v>46.1</v>
      </c>
      <c r="L41" s="36">
        <f t="shared" si="5"/>
        <v>4840500</v>
      </c>
      <c r="M41" s="36">
        <f>SUMIF(Chi_tiet_gio_KII_2019_2020!$B$13:$B$370,Tong_hop!B41,Chi_tiet_gio_KII_2019_2020!$W$13:$W$370)</f>
        <v>4149000</v>
      </c>
      <c r="N41" s="36">
        <f>SUMIF(Chi_tiet_gio_KII_2019_2020!$B$13:$B$370,Tong_hop!B41,Chi_tiet_gio_KII_2019_2020!$X$13:$X$370)</f>
        <v>691500</v>
      </c>
      <c r="O41" s="41"/>
    </row>
    <row r="42" spans="1:15" ht="24.75" customHeight="1">
      <c r="A42" s="37">
        <f t="shared" si="2"/>
        <v>31</v>
      </c>
      <c r="B42" s="37" t="s">
        <v>299</v>
      </c>
      <c r="C42" s="38" t="s">
        <v>322</v>
      </c>
      <c r="D42" s="39" t="s">
        <v>323</v>
      </c>
      <c r="E42" s="34" t="s">
        <v>187</v>
      </c>
      <c r="F42" s="33" t="s">
        <v>123</v>
      </c>
      <c r="G42" s="62">
        <f>SUMIF(Chi_tiet_gio_KII_2019_2020!$B$13:$B$370,Tong_hop!B42,Chi_tiet_gio_KII_2019_2020!$O$13:$O$370)</f>
        <v>0</v>
      </c>
      <c r="H42" s="36">
        <f>SUMIF(Chi_tiet_gio_KII_2019_2020!$B$13:$B$370,Tong_hop!B42,Chi_tiet_gio_KII_2019_2020!$Q$13:$Q$370)</f>
        <v>0</v>
      </c>
      <c r="I42" s="62">
        <f>SUMIF(Chi_tiet_gio_KII_2019_2020!$B$13:$B$370,Tong_hop!B42,Chi_tiet_gio_KII_2019_2020!$R$13:$R$370)</f>
        <v>30</v>
      </c>
      <c r="J42" s="36">
        <f>SUMIF(Chi_tiet_gio_KII_2019_2020!$B$13:$B$370,Tong_hop!B42,Chi_tiet_gio_KII_2019_2020!$T$13:$T$370)</f>
        <v>2700000</v>
      </c>
      <c r="K42" s="62">
        <f t="shared" si="4"/>
        <v>30</v>
      </c>
      <c r="L42" s="36">
        <f t="shared" si="5"/>
        <v>2700000</v>
      </c>
      <c r="M42" s="36">
        <f>SUMIF(Chi_tiet_gio_KII_2019_2020!$B$13:$B$370,Tong_hop!B42,Chi_tiet_gio_KII_2019_2020!$W$13:$W$370)</f>
        <v>0</v>
      </c>
      <c r="N42" s="36">
        <f>SUMIF(Chi_tiet_gio_KII_2019_2020!$B$13:$B$370,Tong_hop!B42,Chi_tiet_gio_KII_2019_2020!$X$13:$X$370)</f>
        <v>2700000</v>
      </c>
      <c r="O42" s="41"/>
    </row>
    <row r="43" spans="1:15" ht="24.75" customHeight="1">
      <c r="A43" s="37">
        <f t="shared" si="2"/>
        <v>32</v>
      </c>
      <c r="B43" s="37" t="s">
        <v>241</v>
      </c>
      <c r="C43" s="38" t="s">
        <v>283</v>
      </c>
      <c r="D43" s="39" t="s">
        <v>113</v>
      </c>
      <c r="E43" s="34" t="s">
        <v>187</v>
      </c>
      <c r="F43" s="33" t="s">
        <v>123</v>
      </c>
      <c r="G43" s="62">
        <f>SUMIF(Chi_tiet_gio_KII_2019_2020!$B$13:$B$370,Tong_hop!B43,Chi_tiet_gio_KII_2019_2020!$O$13:$O$370)</f>
        <v>0</v>
      </c>
      <c r="H43" s="36">
        <f>SUMIF(Chi_tiet_gio_KII_2019_2020!$B$13:$B$370,Tong_hop!B43,Chi_tiet_gio_KII_2019_2020!$Q$13:$Q$370)</f>
        <v>0</v>
      </c>
      <c r="I43" s="62">
        <f>SUMIF(Chi_tiet_gio_KII_2019_2020!$B$13:$B$370,Tong_hop!B43,Chi_tiet_gio_KII_2019_2020!$R$13:$R$370)</f>
        <v>20.7</v>
      </c>
      <c r="J43" s="36">
        <f>SUMIF(Chi_tiet_gio_KII_2019_2020!$B$13:$B$370,Tong_hop!B43,Chi_tiet_gio_KII_2019_2020!$T$13:$T$370)</f>
        <v>2173500</v>
      </c>
      <c r="K43" s="62">
        <f t="shared" si="4"/>
        <v>20.7</v>
      </c>
      <c r="L43" s="36">
        <f t="shared" si="5"/>
        <v>2173500</v>
      </c>
      <c r="M43" s="36">
        <f>SUMIF(Chi_tiet_gio_KII_2019_2020!$B$13:$B$370,Tong_hop!B43,Chi_tiet_gio_KII_2019_2020!$W$13:$W$370)</f>
        <v>0</v>
      </c>
      <c r="N43" s="36">
        <f>SUMIF(Chi_tiet_gio_KII_2019_2020!$B$13:$B$370,Tong_hop!B43,Chi_tiet_gio_KII_2019_2020!$X$13:$X$370)</f>
        <v>2173500</v>
      </c>
      <c r="O43" s="41"/>
    </row>
    <row r="44" spans="1:15" ht="24.75" customHeight="1">
      <c r="A44" s="37">
        <f t="shared" si="2"/>
        <v>33</v>
      </c>
      <c r="B44" s="37" t="s">
        <v>166</v>
      </c>
      <c r="C44" s="38" t="s">
        <v>183</v>
      </c>
      <c r="D44" s="39" t="s">
        <v>220</v>
      </c>
      <c r="E44" s="34" t="s">
        <v>154</v>
      </c>
      <c r="F44" s="33" t="s">
        <v>130</v>
      </c>
      <c r="G44" s="62">
        <f>SUMIF(Chi_tiet_gio_KII_2019_2020!$B$13:$B$370,Tong_hop!B44,Chi_tiet_gio_KII_2019_2020!$O$13:$O$370)</f>
        <v>211</v>
      </c>
      <c r="H44" s="36">
        <f>SUMIF(Chi_tiet_gio_KII_2019_2020!$B$13:$B$370,Tong_hop!B44,Chi_tiet_gio_KII_2019_2020!$Q$13:$Q$370)</f>
        <v>14770000</v>
      </c>
      <c r="I44" s="62">
        <f>SUMIF(Chi_tiet_gio_KII_2019_2020!$B$13:$B$370,Tong_hop!B44,Chi_tiet_gio_KII_2019_2020!$R$13:$R$370)</f>
        <v>0</v>
      </c>
      <c r="J44" s="36">
        <f>SUMIF(Chi_tiet_gio_KII_2019_2020!$B$13:$B$370,Tong_hop!B44,Chi_tiet_gio_KII_2019_2020!$T$13:$T$370)</f>
        <v>0</v>
      </c>
      <c r="K44" s="62">
        <f t="shared" si="4"/>
        <v>211</v>
      </c>
      <c r="L44" s="36">
        <f t="shared" si="5"/>
        <v>14770000</v>
      </c>
      <c r="M44" s="36">
        <f>SUMIF(Chi_tiet_gio_KII_2019_2020!$B$13:$B$370,Tong_hop!B44,Chi_tiet_gio_KII_2019_2020!$W$13:$W$370)</f>
        <v>0</v>
      </c>
      <c r="N44" s="36">
        <f>SUMIF(Chi_tiet_gio_KII_2019_2020!$B$13:$B$370,Tong_hop!B44,Chi_tiet_gio_KII_2019_2020!$X$13:$X$370)</f>
        <v>14770000</v>
      </c>
      <c r="O44" s="41"/>
    </row>
    <row r="45" spans="1:15" ht="24.75" customHeight="1">
      <c r="A45" s="37">
        <f t="shared" si="2"/>
        <v>34</v>
      </c>
      <c r="B45" s="37" t="s">
        <v>167</v>
      </c>
      <c r="C45" s="38" t="s">
        <v>34</v>
      </c>
      <c r="D45" s="39" t="s">
        <v>110</v>
      </c>
      <c r="E45" s="34" t="s">
        <v>154</v>
      </c>
      <c r="F45" s="33" t="s">
        <v>130</v>
      </c>
      <c r="G45" s="62">
        <f>SUMIF(Chi_tiet_gio_KII_2019_2020!$B$13:$B$370,Tong_hop!B45,Chi_tiet_gio_KII_2019_2020!$O$13:$O$370)</f>
        <v>313</v>
      </c>
      <c r="H45" s="36">
        <f>SUMIF(Chi_tiet_gio_KII_2019_2020!$B$13:$B$370,Tong_hop!B45,Chi_tiet_gio_KII_2019_2020!$Q$13:$Q$370)</f>
        <v>21910000</v>
      </c>
      <c r="I45" s="62">
        <f>SUMIF(Chi_tiet_gio_KII_2019_2020!$B$13:$B$370,Tong_hop!B45,Chi_tiet_gio_KII_2019_2020!$R$13:$R$370)</f>
        <v>0</v>
      </c>
      <c r="J45" s="36">
        <f>SUMIF(Chi_tiet_gio_KII_2019_2020!$B$13:$B$370,Tong_hop!B45,Chi_tiet_gio_KII_2019_2020!$T$13:$T$370)</f>
        <v>0</v>
      </c>
      <c r="K45" s="62">
        <f t="shared" si="4"/>
        <v>313</v>
      </c>
      <c r="L45" s="36">
        <f t="shared" si="5"/>
        <v>21910000</v>
      </c>
      <c r="M45" s="36">
        <f>SUMIF(Chi_tiet_gio_KII_2019_2020!$B$13:$B$370,Tong_hop!B45,Chi_tiet_gio_KII_2019_2020!$W$13:$W$370)</f>
        <v>0</v>
      </c>
      <c r="N45" s="36">
        <f>SUMIF(Chi_tiet_gio_KII_2019_2020!$B$13:$B$370,Tong_hop!B45,Chi_tiet_gio_KII_2019_2020!$X$13:$X$370)</f>
        <v>21910000</v>
      </c>
      <c r="O45" s="41"/>
    </row>
    <row r="46" spans="1:15" ht="24.75" customHeight="1">
      <c r="A46" s="37">
        <f t="shared" si="2"/>
        <v>35</v>
      </c>
      <c r="B46" s="37" t="s">
        <v>300</v>
      </c>
      <c r="C46" s="38" t="s">
        <v>324</v>
      </c>
      <c r="D46" s="39" t="s">
        <v>184</v>
      </c>
      <c r="E46" s="34" t="s">
        <v>154</v>
      </c>
      <c r="F46" s="33" t="s">
        <v>130</v>
      </c>
      <c r="G46" s="62">
        <f>SUMIF(Chi_tiet_gio_KII_2019_2020!$B$13:$B$370,Tong_hop!B46,Chi_tiet_gio_KII_2019_2020!$O$13:$O$370)</f>
        <v>105.7</v>
      </c>
      <c r="H46" s="36">
        <f>SUMIF(Chi_tiet_gio_KII_2019_2020!$B$13:$B$370,Tong_hop!B46,Chi_tiet_gio_KII_2019_2020!$Q$13:$Q$370)</f>
        <v>8456000</v>
      </c>
      <c r="I46" s="62">
        <f>SUMIF(Chi_tiet_gio_KII_2019_2020!$B$13:$B$370,Tong_hop!B46,Chi_tiet_gio_KII_2019_2020!$R$13:$R$370)</f>
        <v>23.900000000000002</v>
      </c>
      <c r="J46" s="36">
        <f>SUMIF(Chi_tiet_gio_KII_2019_2020!$B$13:$B$370,Tong_hop!B46,Chi_tiet_gio_KII_2019_2020!$T$13:$T$370)</f>
        <v>2868000</v>
      </c>
      <c r="K46" s="62">
        <f t="shared" si="4"/>
        <v>129.6</v>
      </c>
      <c r="L46" s="36">
        <f t="shared" si="5"/>
        <v>11324000</v>
      </c>
      <c r="M46" s="36">
        <f>SUMIF(Chi_tiet_gio_KII_2019_2020!$B$13:$B$370,Tong_hop!B46,Chi_tiet_gio_KII_2019_2020!$W$13:$W$370)</f>
        <v>0</v>
      </c>
      <c r="N46" s="36">
        <f>SUMIF(Chi_tiet_gio_KII_2019_2020!$B$13:$B$370,Tong_hop!B46,Chi_tiet_gio_KII_2019_2020!$X$13:$X$370)</f>
        <v>11324000</v>
      </c>
      <c r="O46" s="41"/>
    </row>
    <row r="47" spans="1:15" ht="24.75" customHeight="1">
      <c r="A47" s="37">
        <f t="shared" si="2"/>
        <v>36</v>
      </c>
      <c r="B47" s="37" t="s">
        <v>26</v>
      </c>
      <c r="C47" s="38" t="s">
        <v>37</v>
      </c>
      <c r="D47" s="39" t="s">
        <v>38</v>
      </c>
      <c r="E47" s="34" t="s">
        <v>155</v>
      </c>
      <c r="F47" s="33" t="s">
        <v>131</v>
      </c>
      <c r="G47" s="62">
        <f>SUMIF(Chi_tiet_gio_KII_2019_2020!$B$13:$B$370,Tong_hop!B47,Chi_tiet_gio_KII_2019_2020!$O$13:$O$370)</f>
        <v>79.7</v>
      </c>
      <c r="H47" s="36">
        <f>SUMIF(Chi_tiet_gio_KII_2019_2020!$B$13:$B$370,Tong_hop!B47,Chi_tiet_gio_KII_2019_2020!$Q$13:$Q$370)</f>
        <v>5977500</v>
      </c>
      <c r="I47" s="62">
        <f>SUMIF(Chi_tiet_gio_KII_2019_2020!$B$13:$B$370,Tong_hop!B47,Chi_tiet_gio_KII_2019_2020!$R$13:$R$370)</f>
        <v>16.8</v>
      </c>
      <c r="J47" s="36">
        <f>SUMIF(Chi_tiet_gio_KII_2019_2020!$B$13:$B$370,Tong_hop!B47,Chi_tiet_gio_KII_2019_2020!$T$13:$T$370)</f>
        <v>1764000</v>
      </c>
      <c r="K47" s="62">
        <f t="shared" si="4"/>
        <v>96.5</v>
      </c>
      <c r="L47" s="36">
        <f t="shared" si="5"/>
        <v>7741500</v>
      </c>
      <c r="M47" s="36">
        <f>SUMIF(Chi_tiet_gio_KII_2019_2020!$B$13:$B$370,Tong_hop!B47,Chi_tiet_gio_KII_2019_2020!$W$13:$W$370)</f>
        <v>0</v>
      </c>
      <c r="N47" s="36">
        <f>SUMIF(Chi_tiet_gio_KII_2019_2020!$B$13:$B$370,Tong_hop!B47,Chi_tiet_gio_KII_2019_2020!$X$13:$X$370)</f>
        <v>7741500</v>
      </c>
      <c r="O47" s="41"/>
    </row>
    <row r="48" spans="1:15" ht="24.75" customHeight="1">
      <c r="A48" s="37">
        <f t="shared" si="2"/>
        <v>37</v>
      </c>
      <c r="B48" s="37" t="s">
        <v>27</v>
      </c>
      <c r="C48" s="38" t="s">
        <v>28</v>
      </c>
      <c r="D48" s="39" t="s">
        <v>29</v>
      </c>
      <c r="E48" s="34" t="s">
        <v>155</v>
      </c>
      <c r="F48" s="33" t="s">
        <v>131</v>
      </c>
      <c r="G48" s="62">
        <f>SUMIF(Chi_tiet_gio_KII_2019_2020!$B$13:$B$370,Tong_hop!B48,Chi_tiet_gio_KII_2019_2020!$O$13:$O$370)</f>
        <v>0</v>
      </c>
      <c r="H48" s="36">
        <f>SUMIF(Chi_tiet_gio_KII_2019_2020!$B$13:$B$370,Tong_hop!B48,Chi_tiet_gio_KII_2019_2020!$Q$13:$Q$370)</f>
        <v>0</v>
      </c>
      <c r="I48" s="62">
        <f>SUMIF(Chi_tiet_gio_KII_2019_2020!$B$13:$B$370,Tong_hop!B48,Chi_tiet_gio_KII_2019_2020!$R$13:$R$370)</f>
        <v>22.4</v>
      </c>
      <c r="J48" s="36">
        <f>SUMIF(Chi_tiet_gio_KII_2019_2020!$B$13:$B$370,Tong_hop!B48,Chi_tiet_gio_KII_2019_2020!$T$13:$T$370)</f>
        <v>2352000</v>
      </c>
      <c r="K48" s="62">
        <f t="shared" si="4"/>
        <v>22.4</v>
      </c>
      <c r="L48" s="36">
        <f t="shared" si="5"/>
        <v>2352000</v>
      </c>
      <c r="M48" s="36">
        <f>SUMIF(Chi_tiet_gio_KII_2019_2020!$B$13:$B$370,Tong_hop!B48,Chi_tiet_gio_KII_2019_2020!$W$13:$W$370)</f>
        <v>0</v>
      </c>
      <c r="N48" s="36">
        <f>SUMIF(Chi_tiet_gio_KII_2019_2020!$B$13:$B$370,Tong_hop!B48,Chi_tiet_gio_KII_2019_2020!$X$13:$X$370)</f>
        <v>2352000</v>
      </c>
      <c r="O48" s="86"/>
    </row>
    <row r="49" spans="1:15" ht="24.75" customHeight="1">
      <c r="A49" s="37">
        <f>A48+1</f>
        <v>38</v>
      </c>
      <c r="B49" s="37" t="s">
        <v>162</v>
      </c>
      <c r="C49" s="38" t="s">
        <v>177</v>
      </c>
      <c r="D49" s="39" t="s">
        <v>178</v>
      </c>
      <c r="E49" s="34" t="s">
        <v>188</v>
      </c>
      <c r="F49" s="33" t="s">
        <v>192</v>
      </c>
      <c r="G49" s="62">
        <f>SUMIF(Chi_tiet_gio_KII_2019_2020!$B$13:$B$370,Tong_hop!B49,Chi_tiet_gio_KII_2019_2020!$O$13:$O$370)</f>
        <v>0</v>
      </c>
      <c r="H49" s="36">
        <f>SUMIF(Chi_tiet_gio_KII_2019_2020!$B$13:$B$370,Tong_hop!B49,Chi_tiet_gio_KII_2019_2020!$Q$13:$Q$370)</f>
        <v>0</v>
      </c>
      <c r="I49" s="62">
        <f>SUMIF(Chi_tiet_gio_KII_2019_2020!$B$13:$B$370,Tong_hop!B49,Chi_tiet_gio_KII_2019_2020!$R$13:$R$370)</f>
        <v>16.8</v>
      </c>
      <c r="J49" s="36">
        <f>SUMIF(Chi_tiet_gio_KII_2019_2020!$B$13:$B$370,Tong_hop!B49,Chi_tiet_gio_KII_2019_2020!$T$13:$T$370)</f>
        <v>1764000</v>
      </c>
      <c r="K49" s="62">
        <f t="shared" si="4"/>
        <v>16.8</v>
      </c>
      <c r="L49" s="36">
        <f t="shared" si="5"/>
        <v>1764000</v>
      </c>
      <c r="M49" s="36">
        <f>SUMIF(Chi_tiet_gio_KII_2019_2020!$B$13:$B$370,Tong_hop!B49,Chi_tiet_gio_KII_2019_2020!$W$13:$W$370)</f>
        <v>0</v>
      </c>
      <c r="N49" s="36">
        <f>SUMIF(Chi_tiet_gio_KII_2019_2020!$B$13:$B$370,Tong_hop!B49,Chi_tiet_gio_KII_2019_2020!$X$13:$X$370)</f>
        <v>1764000</v>
      </c>
      <c r="O49" s="86"/>
    </row>
    <row r="50" spans="1:15" hidden="1">
      <c r="A50" s="58"/>
      <c r="B50" s="59"/>
      <c r="C50" s="60"/>
      <c r="D50" s="61"/>
      <c r="E50" s="75"/>
      <c r="F50" s="61"/>
      <c r="G50" s="59"/>
      <c r="H50" s="59"/>
      <c r="I50" s="59"/>
      <c r="J50" s="59"/>
      <c r="K50" s="59"/>
      <c r="L50" s="59"/>
      <c r="M50" s="59"/>
      <c r="N50" s="59"/>
      <c r="O50" s="59"/>
    </row>
    <row r="51" spans="1:15" s="32" customFormat="1" ht="21" customHeight="1">
      <c r="A51" s="29"/>
      <c r="B51" s="29"/>
      <c r="C51" s="105" t="s">
        <v>81</v>
      </c>
      <c r="D51" s="112"/>
      <c r="E51" s="31"/>
      <c r="F51" s="31"/>
      <c r="G51" s="63">
        <f t="shared" ref="G51:N51" si="6">SUBTOTAL(9,G12:G49)</f>
        <v>4113.5</v>
      </c>
      <c r="H51" s="70">
        <f t="shared" si="6"/>
        <v>307022000</v>
      </c>
      <c r="I51" s="63">
        <f t="shared" si="6"/>
        <v>524.29999999999995</v>
      </c>
      <c r="J51" s="70">
        <f t="shared" si="6"/>
        <v>55858500</v>
      </c>
      <c r="K51" s="63">
        <f t="shared" si="6"/>
        <v>4637.8</v>
      </c>
      <c r="L51" s="70">
        <f t="shared" si="6"/>
        <v>362880500</v>
      </c>
      <c r="M51" s="70">
        <f t="shared" si="6"/>
        <v>4149000</v>
      </c>
      <c r="N51" s="70">
        <f t="shared" si="6"/>
        <v>358731500</v>
      </c>
      <c r="O51" s="29"/>
    </row>
    <row r="52" spans="1:15">
      <c r="G52" s="84"/>
      <c r="H52" s="69"/>
      <c r="J52" s="69"/>
      <c r="L52" s="69"/>
      <c r="M52" s="69"/>
      <c r="N52" s="69"/>
    </row>
    <row r="53" spans="1:15" ht="19.5" customHeight="1">
      <c r="C53" s="101" t="s">
        <v>82</v>
      </c>
      <c r="D53" s="101"/>
      <c r="E53" s="101"/>
      <c r="F53" s="85"/>
      <c r="G53" s="106">
        <f>N51</f>
        <v>358731500</v>
      </c>
      <c r="H53" s="107"/>
      <c r="I53" s="27" t="s">
        <v>83</v>
      </c>
    </row>
    <row r="54" spans="1:15" ht="20.25" customHeight="1">
      <c r="C54" s="101" t="s">
        <v>84</v>
      </c>
      <c r="D54" s="101"/>
      <c r="E54" s="101"/>
      <c r="F54" s="102" t="str">
        <f>tien_so!C13</f>
        <v>Ba trăm năm mươi tám triệu bảy trăm ba mươi mốt ngàn năm trăm đồng./.</v>
      </c>
      <c r="G54" s="102"/>
      <c r="H54" s="102"/>
      <c r="I54" s="102"/>
      <c r="J54" s="102"/>
      <c r="K54" s="102"/>
      <c r="L54" s="102"/>
      <c r="M54" s="102"/>
      <c r="N54" s="102"/>
      <c r="O54" s="102"/>
    </row>
  </sheetData>
  <autoFilter ref="A11:O49"/>
  <mergeCells count="22">
    <mergeCell ref="C51:D51"/>
    <mergeCell ref="O8:O9"/>
    <mergeCell ref="D8:D9"/>
    <mergeCell ref="B8:B9"/>
    <mergeCell ref="G8:H8"/>
    <mergeCell ref="A6:O6"/>
    <mergeCell ref="A4:O4"/>
    <mergeCell ref="A5:O5"/>
    <mergeCell ref="A1:G1"/>
    <mergeCell ref="A2:G2"/>
    <mergeCell ref="A8:A9"/>
    <mergeCell ref="F8:F9"/>
    <mergeCell ref="C53:E53"/>
    <mergeCell ref="F54:O54"/>
    <mergeCell ref="I8:J8"/>
    <mergeCell ref="K8:L8"/>
    <mergeCell ref="C8:C9"/>
    <mergeCell ref="E8:E9"/>
    <mergeCell ref="C54:E54"/>
    <mergeCell ref="M8:M9"/>
    <mergeCell ref="N8:N9"/>
    <mergeCell ref="G53:H53"/>
  </mergeCells>
  <phoneticPr fontId="2" type="noConversion"/>
  <pageMargins left="0.44" right="0.17" top="0.52" bottom="0.45" header="0.21" footer="0.16"/>
  <pageSetup paperSize="9" orientation="landscape" r:id="rId1"/>
  <headerFooter alignWithMargins="0"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S374"/>
  <sheetViews>
    <sheetView showZeros="0" zoomScale="80" workbookViewId="0">
      <selection sqref="A1:G1"/>
    </sheetView>
  </sheetViews>
  <sheetFormatPr defaultRowHeight="15"/>
  <cols>
    <col min="1" max="1" width="6.875" style="26" bestFit="1" customWidth="1"/>
    <col min="2" max="2" width="8.25" style="27" customWidth="1"/>
    <col min="3" max="3" width="16.25" style="26" customWidth="1"/>
    <col min="4" max="4" width="7.375" style="26" customWidth="1"/>
    <col min="5" max="5" width="7.375" style="27" hidden="1" customWidth="1"/>
    <col min="6" max="6" width="27.75" style="26" hidden="1" customWidth="1"/>
    <col min="7" max="7" width="11.5" style="26" customWidth="1"/>
    <col min="8" max="8" width="11.375" style="26" hidden="1" customWidth="1"/>
    <col min="9" max="9" width="28.875" style="26" bestFit="1" customWidth="1"/>
    <col min="10" max="10" width="11.375" style="26" customWidth="1"/>
    <col min="11" max="11" width="6.5" style="27" customWidth="1"/>
    <col min="12" max="12" width="13.125" style="27" bestFit="1" customWidth="1"/>
    <col min="13" max="13" width="9.875" style="27" bestFit="1" customWidth="1"/>
    <col min="14" max="14" width="27.125" style="26" customWidth="1"/>
    <col min="15" max="15" width="8.25" style="27" customWidth="1"/>
    <col min="16" max="16" width="8" style="27" bestFit="1" customWidth="1"/>
    <col min="17" max="17" width="11" style="27" bestFit="1" customWidth="1"/>
    <col min="18" max="18" width="8" style="27" bestFit="1" customWidth="1"/>
    <col min="19" max="19" width="8.25" style="27" customWidth="1"/>
    <col min="20" max="20" width="10.875" style="27" bestFit="1" customWidth="1"/>
    <col min="21" max="21" width="8.375" style="27" customWidth="1"/>
    <col min="22" max="22" width="11" style="27" bestFit="1" customWidth="1"/>
    <col min="23" max="24" width="11" style="27" customWidth="1"/>
    <col min="25" max="25" width="9.125" style="27" hidden="1" customWidth="1"/>
    <col min="26" max="26" width="5.5" style="27" bestFit="1" customWidth="1"/>
    <col min="27" max="28" width="6.375" style="27" bestFit="1" customWidth="1"/>
    <col min="29" max="29" width="5.5" style="27" bestFit="1" customWidth="1"/>
    <col min="30" max="30" width="6.75" style="27" customWidth="1"/>
    <col min="31" max="31" width="7.875" style="27" bestFit="1" customWidth="1"/>
    <col min="32" max="32" width="7" style="27" customWidth="1"/>
    <col min="33" max="33" width="7.75" style="27" customWidth="1"/>
    <col min="34" max="34" width="7.875" style="27" bestFit="1" customWidth="1"/>
    <col min="35" max="35" width="7.5" style="27" customWidth="1"/>
    <col min="36" max="36" width="7.375" style="27" bestFit="1" customWidth="1"/>
    <col min="37" max="37" width="5.5" style="27" bestFit="1" customWidth="1"/>
    <col min="38" max="38" width="7.875" style="27" bestFit="1" customWidth="1"/>
    <col min="39" max="39" width="7.5" style="27" bestFit="1" customWidth="1"/>
    <col min="40" max="40" width="9.625" style="27" customWidth="1"/>
    <col min="41" max="41" width="7.875" style="27" customWidth="1"/>
    <col min="42" max="42" width="7.625" style="27" customWidth="1"/>
    <col min="43" max="43" width="8.625" style="27" bestFit="1" customWidth="1"/>
    <col min="44" max="44" width="8" style="27" bestFit="1" customWidth="1"/>
    <col min="45" max="16384" width="9" style="26"/>
  </cols>
  <sheetData>
    <row r="1" spans="1:45" ht="16.5">
      <c r="A1" s="110" t="s">
        <v>87</v>
      </c>
      <c r="B1" s="110"/>
      <c r="C1" s="110"/>
      <c r="D1" s="110"/>
      <c r="E1" s="110"/>
      <c r="F1" s="110"/>
      <c r="G1" s="110"/>
      <c r="I1" s="24"/>
      <c r="J1" s="24"/>
      <c r="K1" s="24"/>
      <c r="L1" s="24"/>
      <c r="M1" s="24"/>
    </row>
    <row r="2" spans="1:45" ht="16.5">
      <c r="A2" s="111" t="s">
        <v>88</v>
      </c>
      <c r="B2" s="111"/>
      <c r="C2" s="111"/>
      <c r="D2" s="111"/>
      <c r="E2" s="111"/>
      <c r="F2" s="111"/>
      <c r="G2" s="111"/>
      <c r="I2" s="25"/>
      <c r="J2" s="25"/>
      <c r="K2" s="25"/>
      <c r="L2" s="25"/>
      <c r="M2" s="25"/>
    </row>
    <row r="3" spans="1:45" ht="18.75">
      <c r="A3" s="22"/>
      <c r="B3" s="23"/>
      <c r="I3" s="23"/>
      <c r="J3" s="23"/>
      <c r="K3" s="23"/>
    </row>
    <row r="4" spans="1:45" ht="22.5" customHeight="1">
      <c r="A4" s="109" t="s">
        <v>529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23"/>
      <c r="X4" s="23"/>
      <c r="Y4" s="28"/>
    </row>
    <row r="5" spans="1:45" ht="28.5" customHeight="1">
      <c r="A5" s="109" t="s">
        <v>89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23"/>
      <c r="X5" s="23"/>
      <c r="Y5" s="28"/>
    </row>
    <row r="6" spans="1:45" ht="29.25" customHeight="1">
      <c r="A6" s="108" t="s">
        <v>528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96"/>
      <c r="X6" s="96"/>
      <c r="Y6" s="66"/>
    </row>
    <row r="8" spans="1:45" s="27" customFormat="1" ht="15.75" customHeight="1">
      <c r="A8" s="103" t="s">
        <v>46</v>
      </c>
      <c r="B8" s="104" t="s">
        <v>47</v>
      </c>
      <c r="C8" s="115" t="s">
        <v>49</v>
      </c>
      <c r="D8" s="116" t="s">
        <v>50</v>
      </c>
      <c r="E8" s="113" t="s">
        <v>132</v>
      </c>
      <c r="F8" s="113" t="s">
        <v>120</v>
      </c>
      <c r="G8" s="119" t="s">
        <v>80</v>
      </c>
      <c r="H8" s="119" t="s">
        <v>100</v>
      </c>
      <c r="I8" s="115" t="s">
        <v>94</v>
      </c>
      <c r="J8" s="116"/>
      <c r="K8" s="119" t="s">
        <v>45</v>
      </c>
      <c r="L8" s="113" t="s">
        <v>48</v>
      </c>
      <c r="M8" s="119" t="s">
        <v>216</v>
      </c>
      <c r="N8" s="113" t="s">
        <v>106</v>
      </c>
      <c r="O8" s="113" t="s">
        <v>96</v>
      </c>
      <c r="P8" s="113"/>
      <c r="Q8" s="113"/>
      <c r="R8" s="113" t="s">
        <v>97</v>
      </c>
      <c r="S8" s="113"/>
      <c r="T8" s="113"/>
      <c r="U8" s="119" t="s">
        <v>90</v>
      </c>
      <c r="V8" s="119" t="s">
        <v>105</v>
      </c>
      <c r="W8" s="119" t="s">
        <v>530</v>
      </c>
      <c r="X8" s="119" t="s">
        <v>531</v>
      </c>
      <c r="Y8" s="119" t="s">
        <v>70</v>
      </c>
      <c r="Z8" s="103" t="s">
        <v>69</v>
      </c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</row>
    <row r="9" spans="1:45" s="27" customFormat="1" ht="29.25" customHeight="1">
      <c r="A9" s="103"/>
      <c r="B9" s="104"/>
      <c r="C9" s="124"/>
      <c r="D9" s="123"/>
      <c r="E9" s="122"/>
      <c r="F9" s="122"/>
      <c r="G9" s="120"/>
      <c r="H9" s="120"/>
      <c r="I9" s="117"/>
      <c r="J9" s="118"/>
      <c r="K9" s="120"/>
      <c r="L9" s="122"/>
      <c r="M9" s="122"/>
      <c r="N9" s="122"/>
      <c r="O9" s="114"/>
      <c r="P9" s="114"/>
      <c r="Q9" s="114"/>
      <c r="R9" s="114"/>
      <c r="S9" s="114"/>
      <c r="T9" s="114"/>
      <c r="U9" s="120"/>
      <c r="V9" s="120"/>
      <c r="W9" s="120"/>
      <c r="X9" s="120"/>
      <c r="Y9" s="120"/>
      <c r="Z9" s="103" t="s">
        <v>68</v>
      </c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 t="s">
        <v>67</v>
      </c>
      <c r="AM9" s="103"/>
      <c r="AN9" s="103"/>
      <c r="AO9" s="103"/>
      <c r="AP9" s="103"/>
      <c r="AQ9" s="103"/>
      <c r="AR9" s="103"/>
    </row>
    <row r="10" spans="1:45" s="32" customFormat="1" ht="40.5" customHeight="1">
      <c r="A10" s="103"/>
      <c r="B10" s="104"/>
      <c r="C10" s="117"/>
      <c r="D10" s="118"/>
      <c r="E10" s="114"/>
      <c r="F10" s="114"/>
      <c r="G10" s="121"/>
      <c r="H10" s="121"/>
      <c r="I10" s="29" t="s">
        <v>95</v>
      </c>
      <c r="J10" s="2" t="s">
        <v>93</v>
      </c>
      <c r="K10" s="121"/>
      <c r="L10" s="114"/>
      <c r="M10" s="114"/>
      <c r="N10" s="114"/>
      <c r="O10" s="2" t="s">
        <v>98</v>
      </c>
      <c r="P10" s="2" t="s">
        <v>51</v>
      </c>
      <c r="Q10" s="2" t="s">
        <v>52</v>
      </c>
      <c r="R10" s="2" t="s">
        <v>98</v>
      </c>
      <c r="S10" s="2" t="s">
        <v>51</v>
      </c>
      <c r="T10" s="2" t="s">
        <v>52</v>
      </c>
      <c r="U10" s="121"/>
      <c r="V10" s="121"/>
      <c r="W10" s="121"/>
      <c r="X10" s="121"/>
      <c r="Y10" s="121"/>
      <c r="Z10" s="67" t="s">
        <v>53</v>
      </c>
      <c r="AA10" s="67" t="s">
        <v>64</v>
      </c>
      <c r="AB10" s="67" t="s">
        <v>54</v>
      </c>
      <c r="AC10" s="67" t="s">
        <v>55</v>
      </c>
      <c r="AD10" s="67" t="s">
        <v>194</v>
      </c>
      <c r="AE10" s="67" t="s">
        <v>56</v>
      </c>
      <c r="AF10" s="67" t="s">
        <v>57</v>
      </c>
      <c r="AG10" s="67" t="s">
        <v>58</v>
      </c>
      <c r="AH10" s="65" t="s">
        <v>65</v>
      </c>
      <c r="AI10" s="67" t="s">
        <v>59</v>
      </c>
      <c r="AJ10" s="67" t="s">
        <v>73</v>
      </c>
      <c r="AK10" s="67" t="s">
        <v>74</v>
      </c>
      <c r="AL10" s="65" t="s">
        <v>60</v>
      </c>
      <c r="AM10" s="65" t="s">
        <v>61</v>
      </c>
      <c r="AN10" s="65" t="s">
        <v>66</v>
      </c>
      <c r="AO10" s="65" t="s">
        <v>62</v>
      </c>
      <c r="AP10" s="67" t="s">
        <v>63</v>
      </c>
      <c r="AQ10" s="67" t="s">
        <v>71</v>
      </c>
      <c r="AR10" s="68" t="s">
        <v>72</v>
      </c>
      <c r="AS10" s="32" t="s">
        <v>520</v>
      </c>
    </row>
    <row r="11" spans="1:45" s="32" customFormat="1" ht="14.25" hidden="1">
      <c r="A11" s="29"/>
      <c r="B11" s="2"/>
      <c r="C11" s="30"/>
      <c r="D11" s="31"/>
      <c r="E11" s="31"/>
      <c r="F11" s="31"/>
      <c r="G11" s="31"/>
      <c r="H11" s="31"/>
      <c r="I11" s="29"/>
      <c r="J11" s="29"/>
      <c r="K11" s="2"/>
      <c r="L11" s="29"/>
      <c r="M11" s="29"/>
      <c r="N11" s="29"/>
      <c r="O11" s="2"/>
      <c r="P11" s="2"/>
      <c r="Q11" s="2"/>
      <c r="R11" s="2"/>
      <c r="S11" s="2"/>
      <c r="T11" s="2"/>
      <c r="U11" s="2"/>
      <c r="V11" s="2"/>
      <c r="W11" s="2"/>
      <c r="X11" s="2"/>
      <c r="Y11" s="29"/>
      <c r="Z11" s="1"/>
      <c r="AA11" s="1"/>
      <c r="AB11" s="1"/>
      <c r="AC11" s="1"/>
      <c r="AD11" s="1"/>
      <c r="AE11" s="1"/>
      <c r="AF11" s="1"/>
      <c r="AG11" s="29"/>
      <c r="AH11" s="1"/>
      <c r="AI11" s="1"/>
      <c r="AJ11" s="1"/>
      <c r="AK11" s="1"/>
      <c r="AL11" s="2"/>
      <c r="AM11" s="2"/>
      <c r="AN11" s="2"/>
      <c r="AO11" s="2"/>
      <c r="AP11" s="1"/>
      <c r="AQ11" s="1"/>
      <c r="AR11" s="3"/>
    </row>
    <row r="12" spans="1:45" s="32" customFormat="1" ht="22.5" customHeight="1">
      <c r="A12" s="29">
        <v>1</v>
      </c>
      <c r="B12" s="2">
        <v>2</v>
      </c>
      <c r="C12" s="30">
        <v>3</v>
      </c>
      <c r="D12" s="31">
        <v>4</v>
      </c>
      <c r="E12" s="31" t="s">
        <v>120</v>
      </c>
      <c r="F12" s="31">
        <v>44</v>
      </c>
      <c r="G12" s="31">
        <v>5</v>
      </c>
      <c r="H12" s="31" t="s">
        <v>99</v>
      </c>
      <c r="I12" s="29">
        <v>6</v>
      </c>
      <c r="J12" s="29">
        <v>7</v>
      </c>
      <c r="K12" s="2">
        <v>8</v>
      </c>
      <c r="L12" s="29">
        <v>9</v>
      </c>
      <c r="M12" s="29">
        <f>L12+1</f>
        <v>10</v>
      </c>
      <c r="N12" s="29">
        <f>M12+1</f>
        <v>11</v>
      </c>
      <c r="O12" s="2">
        <v>12</v>
      </c>
      <c r="P12" s="2">
        <v>13</v>
      </c>
      <c r="Q12" s="2">
        <v>14</v>
      </c>
      <c r="R12" s="2">
        <v>15</v>
      </c>
      <c r="S12" s="2">
        <v>16</v>
      </c>
      <c r="T12" s="2">
        <v>17</v>
      </c>
      <c r="U12" s="2">
        <v>18</v>
      </c>
      <c r="V12" s="2">
        <v>18</v>
      </c>
      <c r="W12" s="2">
        <v>19</v>
      </c>
      <c r="X12" s="2">
        <v>20</v>
      </c>
      <c r="Y12" s="29">
        <v>19</v>
      </c>
      <c r="Z12" s="29" t="s">
        <v>0</v>
      </c>
      <c r="AA12" s="29" t="s">
        <v>1</v>
      </c>
      <c r="AB12" s="29" t="s">
        <v>2</v>
      </c>
      <c r="AC12" s="29" t="s">
        <v>3</v>
      </c>
      <c r="AD12" s="29" t="s">
        <v>4</v>
      </c>
      <c r="AE12" s="29" t="s">
        <v>5</v>
      </c>
      <c r="AF12" s="29" t="s">
        <v>6</v>
      </c>
      <c r="AG12" s="29" t="s">
        <v>8</v>
      </c>
      <c r="AH12" s="29" t="s">
        <v>7</v>
      </c>
      <c r="AI12" s="29" t="s">
        <v>9</v>
      </c>
      <c r="AJ12" s="29" t="s">
        <v>10</v>
      </c>
      <c r="AK12" s="29" t="s">
        <v>11</v>
      </c>
      <c r="AL12" s="29" t="s">
        <v>12</v>
      </c>
      <c r="AM12" s="29" t="s">
        <v>13</v>
      </c>
      <c r="AN12" s="29" t="s">
        <v>14</v>
      </c>
      <c r="AO12" s="29" t="s">
        <v>15</v>
      </c>
      <c r="AP12" s="29" t="s">
        <v>16</v>
      </c>
      <c r="AQ12" s="29" t="s">
        <v>17</v>
      </c>
      <c r="AR12" s="29" t="s">
        <v>18</v>
      </c>
      <c r="AS12" s="32" t="s">
        <v>521</v>
      </c>
    </row>
    <row r="13" spans="1:45" ht="30.75" customHeight="1">
      <c r="A13" s="37">
        <v>1</v>
      </c>
      <c r="B13" s="37" t="s">
        <v>32</v>
      </c>
      <c r="C13" s="38" t="s">
        <v>40</v>
      </c>
      <c r="D13" s="39" t="s">
        <v>41</v>
      </c>
      <c r="E13" s="34" t="s">
        <v>134</v>
      </c>
      <c r="F13" s="33" t="s">
        <v>121</v>
      </c>
      <c r="G13" s="34" t="s">
        <v>78</v>
      </c>
      <c r="H13" s="34"/>
      <c r="I13" s="37" t="s">
        <v>340</v>
      </c>
      <c r="J13" s="37" t="s">
        <v>341</v>
      </c>
      <c r="K13" s="37" t="s">
        <v>23</v>
      </c>
      <c r="L13" s="37" t="s">
        <v>394</v>
      </c>
      <c r="M13" s="37" t="s">
        <v>445</v>
      </c>
      <c r="N13" s="78" t="s">
        <v>484</v>
      </c>
      <c r="O13" s="40">
        <f t="shared" ref="O13:O62" si="0">SUM(Z13:AK13)</f>
        <v>15</v>
      </c>
      <c r="P13" s="36">
        <f>IF(O13=0,0,IF(H13=0,VLOOKUP(G13,'Ma-Chuc_Danh'!$A$5:$C$9,2,0),VLOOKUP(G13,'Ma-Chuc_Danh'!$E$5:$G$7,2,0)))</f>
        <v>75000</v>
      </c>
      <c r="Q13" s="41">
        <f t="shared" ref="Q13:Q43" si="1">ROUND(P13*O13,0)</f>
        <v>1125000</v>
      </c>
      <c r="R13" s="40">
        <f t="shared" ref="R13:R62" si="2">SUM(AL13:AR13)</f>
        <v>0</v>
      </c>
      <c r="S13" s="36">
        <f>IF(R13=0,0,IF(H13=0,VLOOKUP(G13,'Ma-Chuc_Danh'!$A$5:$C$9,3,0),VLOOKUP(G13,'Ma-Chuc_Danh'!$E$5:$G$7,3,0)))</f>
        <v>0</v>
      </c>
      <c r="T13" s="41">
        <f t="shared" ref="T13:T43" si="3">ROUND(S13*R13,0)</f>
        <v>0</v>
      </c>
      <c r="U13" s="35">
        <f t="shared" ref="U13:U43" si="4">R13+O13</f>
        <v>15</v>
      </c>
      <c r="V13" s="41">
        <f t="shared" ref="V13:V43" si="5">T13+Q13</f>
        <v>1125000</v>
      </c>
      <c r="W13" s="41"/>
      <c r="X13" s="41">
        <f>IF(V13&gt;W13,V13-W13,0)</f>
        <v>1125000</v>
      </c>
      <c r="Y13" s="41"/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15</v>
      </c>
      <c r="AF13" s="37">
        <v>0</v>
      </c>
      <c r="AG13" s="37">
        <v>0</v>
      </c>
      <c r="AH13" s="37">
        <v>0</v>
      </c>
      <c r="AI13" s="37">
        <v>0</v>
      </c>
      <c r="AJ13" s="37">
        <v>0</v>
      </c>
      <c r="AK13" s="37">
        <v>0</v>
      </c>
      <c r="AL13" s="37">
        <v>0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37">
        <v>0</v>
      </c>
      <c r="AS13" s="87" t="s">
        <v>339</v>
      </c>
    </row>
    <row r="14" spans="1:45" ht="30.75" customHeight="1">
      <c r="A14" s="37">
        <f t="shared" ref="A14:A77" si="6">+A13+1</f>
        <v>2</v>
      </c>
      <c r="B14" s="37" t="s">
        <v>32</v>
      </c>
      <c r="C14" s="38" t="s">
        <v>40</v>
      </c>
      <c r="D14" s="39" t="s">
        <v>41</v>
      </c>
      <c r="E14" s="34" t="s">
        <v>134</v>
      </c>
      <c r="F14" s="39" t="s">
        <v>121</v>
      </c>
      <c r="G14" s="34" t="s">
        <v>78</v>
      </c>
      <c r="H14" s="34"/>
      <c r="I14" s="37" t="s">
        <v>340</v>
      </c>
      <c r="J14" s="37" t="s">
        <v>341</v>
      </c>
      <c r="K14" s="37" t="s">
        <v>23</v>
      </c>
      <c r="L14" s="37" t="s">
        <v>395</v>
      </c>
      <c r="M14" s="37" t="s">
        <v>445</v>
      </c>
      <c r="N14" s="78" t="s">
        <v>484</v>
      </c>
      <c r="O14" s="40">
        <f t="shared" si="0"/>
        <v>15</v>
      </c>
      <c r="P14" s="36">
        <f>IF(O14=0,0,IF(H14=0,VLOOKUP(G14,'Ma-Chuc_Danh'!$A$5:$C$9,2,0),VLOOKUP(G14,'Ma-Chuc_Danh'!$E$5:$G$7,2,0)))</f>
        <v>75000</v>
      </c>
      <c r="Q14" s="41">
        <f t="shared" si="1"/>
        <v>1125000</v>
      </c>
      <c r="R14" s="40">
        <f t="shared" si="2"/>
        <v>0</v>
      </c>
      <c r="S14" s="36">
        <f>IF(R14=0,0,IF(H14=0,VLOOKUP(G14,'Ma-Chuc_Danh'!$A$5:$C$9,3,0),VLOOKUP(G14,'Ma-Chuc_Danh'!$E$5:$G$7,3,0)))</f>
        <v>0</v>
      </c>
      <c r="T14" s="41">
        <f t="shared" si="3"/>
        <v>0</v>
      </c>
      <c r="U14" s="35">
        <f t="shared" si="4"/>
        <v>15</v>
      </c>
      <c r="V14" s="41">
        <f t="shared" si="5"/>
        <v>1125000</v>
      </c>
      <c r="W14" s="41"/>
      <c r="X14" s="41">
        <f t="shared" ref="X14:X77" si="7">IF(V14&gt;W14,V14-W14,0)</f>
        <v>1125000</v>
      </c>
      <c r="Y14" s="41"/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15</v>
      </c>
      <c r="AF14" s="37">
        <v>0</v>
      </c>
      <c r="AG14" s="37">
        <v>0</v>
      </c>
      <c r="AH14" s="37">
        <v>0</v>
      </c>
      <c r="AI14" s="37">
        <v>0</v>
      </c>
      <c r="AJ14" s="37">
        <v>0</v>
      </c>
      <c r="AK14" s="37">
        <v>0</v>
      </c>
      <c r="AL14" s="37">
        <v>0</v>
      </c>
      <c r="AM14" s="37">
        <v>0</v>
      </c>
      <c r="AN14" s="37">
        <v>0</v>
      </c>
      <c r="AO14" s="37">
        <v>0</v>
      </c>
      <c r="AP14" s="37">
        <v>0</v>
      </c>
      <c r="AQ14" s="37">
        <v>0</v>
      </c>
      <c r="AR14" s="37">
        <v>0</v>
      </c>
      <c r="AS14" s="87" t="s">
        <v>339</v>
      </c>
    </row>
    <row r="15" spans="1:45" ht="30.75" customHeight="1">
      <c r="A15" s="37">
        <f t="shared" si="6"/>
        <v>3</v>
      </c>
      <c r="B15" s="37" t="s">
        <v>32</v>
      </c>
      <c r="C15" s="38" t="s">
        <v>40</v>
      </c>
      <c r="D15" s="42" t="s">
        <v>41</v>
      </c>
      <c r="E15" s="34" t="s">
        <v>134</v>
      </c>
      <c r="F15" s="73" t="s">
        <v>121</v>
      </c>
      <c r="G15" s="34" t="s">
        <v>78</v>
      </c>
      <c r="H15" s="34"/>
      <c r="I15" s="37" t="s">
        <v>340</v>
      </c>
      <c r="J15" s="37" t="s">
        <v>341</v>
      </c>
      <c r="K15" s="37" t="s">
        <v>25</v>
      </c>
      <c r="L15" s="37" t="s">
        <v>394</v>
      </c>
      <c r="M15" s="37" t="s">
        <v>445</v>
      </c>
      <c r="N15" s="78" t="s">
        <v>484</v>
      </c>
      <c r="O15" s="40">
        <f t="shared" si="0"/>
        <v>2.2999999999999998</v>
      </c>
      <c r="P15" s="36">
        <f>IF(O15=0,0,IF(H15=0,VLOOKUP(G15,'Ma-Chuc_Danh'!$A$5:$C$9,2,0),VLOOKUP(G15,'Ma-Chuc_Danh'!$E$5:$G$7,2,0)))</f>
        <v>75000</v>
      </c>
      <c r="Q15" s="41">
        <f t="shared" si="1"/>
        <v>172500</v>
      </c>
      <c r="R15" s="40">
        <f t="shared" si="2"/>
        <v>0</v>
      </c>
      <c r="S15" s="36">
        <f>IF(R15=0,0,IF(H15=0,VLOOKUP(G15,'Ma-Chuc_Danh'!$A$5:$C$9,3,0),VLOOKUP(G15,'Ma-Chuc_Danh'!$E$5:$G$7,3,0)))</f>
        <v>0</v>
      </c>
      <c r="T15" s="41">
        <f t="shared" si="3"/>
        <v>0</v>
      </c>
      <c r="U15" s="35">
        <f t="shared" si="4"/>
        <v>2.2999999999999998</v>
      </c>
      <c r="V15" s="41">
        <f t="shared" si="5"/>
        <v>172500</v>
      </c>
      <c r="W15" s="41"/>
      <c r="X15" s="41">
        <f t="shared" si="7"/>
        <v>172500</v>
      </c>
      <c r="Y15" s="41"/>
      <c r="Z15" s="37">
        <v>0</v>
      </c>
      <c r="AA15" s="37">
        <v>2.2999999999999998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7">
        <v>0</v>
      </c>
      <c r="AO15" s="37">
        <v>0</v>
      </c>
      <c r="AP15" s="37">
        <v>0</v>
      </c>
      <c r="AQ15" s="37">
        <v>0</v>
      </c>
      <c r="AR15" s="37">
        <v>0</v>
      </c>
      <c r="AS15" s="87" t="s">
        <v>339</v>
      </c>
    </row>
    <row r="16" spans="1:45" ht="30.75" customHeight="1">
      <c r="A16" s="37">
        <f t="shared" si="6"/>
        <v>4</v>
      </c>
      <c r="B16" s="37" t="s">
        <v>32</v>
      </c>
      <c r="C16" s="38" t="s">
        <v>40</v>
      </c>
      <c r="D16" s="42" t="s">
        <v>41</v>
      </c>
      <c r="E16" s="34" t="s">
        <v>134</v>
      </c>
      <c r="F16" s="73" t="s">
        <v>121</v>
      </c>
      <c r="G16" s="34" t="s">
        <v>78</v>
      </c>
      <c r="H16" s="34"/>
      <c r="I16" s="37" t="s">
        <v>340</v>
      </c>
      <c r="J16" s="37" t="s">
        <v>341</v>
      </c>
      <c r="K16" s="37" t="s">
        <v>25</v>
      </c>
      <c r="L16" s="37" t="s">
        <v>395</v>
      </c>
      <c r="M16" s="37" t="s">
        <v>445</v>
      </c>
      <c r="N16" s="78" t="s">
        <v>484</v>
      </c>
      <c r="O16" s="40">
        <f t="shared" si="0"/>
        <v>1.6</v>
      </c>
      <c r="P16" s="36">
        <f>IF(O16=0,0,IF(H16=0,VLOOKUP(G16,'Ma-Chuc_Danh'!$A$5:$C$9,2,0),VLOOKUP(G16,'Ma-Chuc_Danh'!$E$5:$G$7,2,0)))</f>
        <v>75000</v>
      </c>
      <c r="Q16" s="41">
        <f t="shared" si="1"/>
        <v>120000</v>
      </c>
      <c r="R16" s="40">
        <f t="shared" si="2"/>
        <v>0</v>
      </c>
      <c r="S16" s="36">
        <f>IF(R16=0,0,IF(H16=0,VLOOKUP(G16,'Ma-Chuc_Danh'!$A$5:$C$9,3,0),VLOOKUP(G16,'Ma-Chuc_Danh'!$E$5:$G$7,3,0)))</f>
        <v>0</v>
      </c>
      <c r="T16" s="41">
        <f t="shared" si="3"/>
        <v>0</v>
      </c>
      <c r="U16" s="35">
        <f t="shared" si="4"/>
        <v>1.6</v>
      </c>
      <c r="V16" s="41">
        <f t="shared" si="5"/>
        <v>120000</v>
      </c>
      <c r="W16" s="41"/>
      <c r="X16" s="41">
        <f t="shared" si="7"/>
        <v>120000</v>
      </c>
      <c r="Y16" s="41"/>
      <c r="Z16" s="37">
        <v>0</v>
      </c>
      <c r="AA16" s="37">
        <v>1.6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7">
        <v>0</v>
      </c>
      <c r="AL16" s="37">
        <v>0</v>
      </c>
      <c r="AM16" s="37">
        <v>0</v>
      </c>
      <c r="AN16" s="37">
        <v>0</v>
      </c>
      <c r="AO16" s="37">
        <v>0</v>
      </c>
      <c r="AP16" s="37">
        <v>0</v>
      </c>
      <c r="AQ16" s="37">
        <v>0</v>
      </c>
      <c r="AR16" s="37">
        <v>0</v>
      </c>
      <c r="AS16" s="87" t="s">
        <v>339</v>
      </c>
    </row>
    <row r="17" spans="1:45" ht="30.75" customHeight="1">
      <c r="A17" s="37">
        <f t="shared" si="6"/>
        <v>5</v>
      </c>
      <c r="B17" s="37" t="s">
        <v>284</v>
      </c>
      <c r="C17" s="38" t="s">
        <v>218</v>
      </c>
      <c r="D17" s="42" t="s">
        <v>282</v>
      </c>
      <c r="E17" s="34" t="s">
        <v>221</v>
      </c>
      <c r="F17" s="73" t="s">
        <v>222</v>
      </c>
      <c r="G17" s="34" t="s">
        <v>75</v>
      </c>
      <c r="H17" s="34"/>
      <c r="I17" s="37" t="s">
        <v>342</v>
      </c>
      <c r="J17" s="37" t="s">
        <v>341</v>
      </c>
      <c r="K17" s="37" t="s">
        <v>22</v>
      </c>
      <c r="L17" s="37" t="s">
        <v>396</v>
      </c>
      <c r="M17" s="37" t="s">
        <v>446</v>
      </c>
      <c r="N17" s="78" t="s">
        <v>485</v>
      </c>
      <c r="O17" s="40">
        <f t="shared" si="0"/>
        <v>15</v>
      </c>
      <c r="P17" s="36">
        <f>IF(O17=0,0,IF(H17=0,VLOOKUP(G17,'Ma-Chuc_Danh'!$A$5:$C$9,2,0),VLOOKUP(G17,'Ma-Chuc_Danh'!$E$5:$G$7,2,0)))</f>
        <v>70000</v>
      </c>
      <c r="Q17" s="41">
        <f>ROUND(P17*O17,0)</f>
        <v>1050000</v>
      </c>
      <c r="R17" s="40">
        <f t="shared" si="2"/>
        <v>0</v>
      </c>
      <c r="S17" s="36">
        <f>IF(R17=0,0,IF(H17=0,VLOOKUP(G17,'Ma-Chuc_Danh'!$A$5:$C$9,3,0),VLOOKUP(G17,'Ma-Chuc_Danh'!$E$5:$G$7,3,0)))</f>
        <v>0</v>
      </c>
      <c r="T17" s="41">
        <f>ROUND(S17*R17,0)</f>
        <v>0</v>
      </c>
      <c r="U17" s="35">
        <f>R17+O17</f>
        <v>15</v>
      </c>
      <c r="V17" s="41">
        <f>T17+Q17</f>
        <v>1050000</v>
      </c>
      <c r="W17" s="41"/>
      <c r="X17" s="41">
        <f t="shared" si="7"/>
        <v>1050000</v>
      </c>
      <c r="Y17" s="41"/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15</v>
      </c>
      <c r="AH17" s="37">
        <v>0</v>
      </c>
      <c r="AI17" s="37">
        <v>0</v>
      </c>
      <c r="AJ17" s="37">
        <v>0</v>
      </c>
      <c r="AK17" s="37">
        <v>0</v>
      </c>
      <c r="AL17" s="37">
        <v>0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  <c r="AR17" s="37">
        <v>0</v>
      </c>
      <c r="AS17" s="87" t="s">
        <v>522</v>
      </c>
    </row>
    <row r="18" spans="1:45" ht="30.75" customHeight="1">
      <c r="A18" s="37">
        <f t="shared" si="6"/>
        <v>6</v>
      </c>
      <c r="B18" s="37" t="s">
        <v>284</v>
      </c>
      <c r="C18" s="38" t="s">
        <v>218</v>
      </c>
      <c r="D18" s="42" t="s">
        <v>282</v>
      </c>
      <c r="E18" s="34" t="s">
        <v>221</v>
      </c>
      <c r="F18" s="73" t="s">
        <v>222</v>
      </c>
      <c r="G18" s="34" t="s">
        <v>75</v>
      </c>
      <c r="H18" s="34"/>
      <c r="I18" s="37" t="s">
        <v>342</v>
      </c>
      <c r="J18" s="37" t="s">
        <v>341</v>
      </c>
      <c r="K18" s="37" t="s">
        <v>22</v>
      </c>
      <c r="L18" s="37" t="s">
        <v>245</v>
      </c>
      <c r="M18" s="37" t="s">
        <v>447</v>
      </c>
      <c r="N18" s="78" t="s">
        <v>486</v>
      </c>
      <c r="O18" s="40">
        <f t="shared" si="0"/>
        <v>8</v>
      </c>
      <c r="P18" s="36">
        <f>IF(O18=0,0,IF(H18=0,VLOOKUP(G18,'Ma-Chuc_Danh'!$A$5:$C$9,2,0),VLOOKUP(G18,'Ma-Chuc_Danh'!$E$5:$G$7,2,0)))</f>
        <v>70000</v>
      </c>
      <c r="Q18" s="41">
        <f>ROUND(P18*O18,0)</f>
        <v>560000</v>
      </c>
      <c r="R18" s="40">
        <f t="shared" si="2"/>
        <v>0</v>
      </c>
      <c r="S18" s="36">
        <f>IF(R18=0,0,IF(H18=0,VLOOKUP(G18,'Ma-Chuc_Danh'!$A$5:$C$9,3,0),VLOOKUP(G18,'Ma-Chuc_Danh'!$E$5:$G$7,3,0)))</f>
        <v>0</v>
      </c>
      <c r="T18" s="41">
        <f>ROUND(S18*R18,0)</f>
        <v>0</v>
      </c>
      <c r="U18" s="35">
        <f>R18+O18</f>
        <v>8</v>
      </c>
      <c r="V18" s="41">
        <f>T18+Q18</f>
        <v>560000</v>
      </c>
      <c r="W18" s="41"/>
      <c r="X18" s="41">
        <f t="shared" si="7"/>
        <v>560000</v>
      </c>
      <c r="Y18" s="41"/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8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0</v>
      </c>
      <c r="AR18" s="37">
        <v>0</v>
      </c>
      <c r="AS18" s="87" t="s">
        <v>522</v>
      </c>
    </row>
    <row r="19" spans="1:45" ht="30.75" customHeight="1">
      <c r="A19" s="37">
        <f t="shared" si="6"/>
        <v>7</v>
      </c>
      <c r="B19" s="37" t="s">
        <v>284</v>
      </c>
      <c r="C19" s="38" t="s">
        <v>218</v>
      </c>
      <c r="D19" s="42" t="s">
        <v>282</v>
      </c>
      <c r="E19" s="34" t="s">
        <v>221</v>
      </c>
      <c r="F19" s="73" t="s">
        <v>222</v>
      </c>
      <c r="G19" s="34" t="s">
        <v>75</v>
      </c>
      <c r="H19" s="34"/>
      <c r="I19" s="37" t="s">
        <v>342</v>
      </c>
      <c r="J19" s="37" t="s">
        <v>341</v>
      </c>
      <c r="K19" s="37" t="s">
        <v>22</v>
      </c>
      <c r="L19" s="37" t="s">
        <v>395</v>
      </c>
      <c r="M19" s="37" t="s">
        <v>448</v>
      </c>
      <c r="N19" s="78" t="s">
        <v>487</v>
      </c>
      <c r="O19" s="40">
        <f t="shared" si="0"/>
        <v>8</v>
      </c>
      <c r="P19" s="36">
        <f>IF(O19=0,0,IF(H19=0,VLOOKUP(G19,'Ma-Chuc_Danh'!$A$5:$C$9,2,0),VLOOKUP(G19,'Ma-Chuc_Danh'!$E$5:$G$7,2,0)))</f>
        <v>70000</v>
      </c>
      <c r="Q19" s="41">
        <f t="shared" si="1"/>
        <v>560000</v>
      </c>
      <c r="R19" s="40">
        <f t="shared" si="2"/>
        <v>0</v>
      </c>
      <c r="S19" s="36">
        <f>IF(R19=0,0,IF(H19=0,VLOOKUP(G19,'Ma-Chuc_Danh'!$A$5:$C$9,3,0),VLOOKUP(G19,'Ma-Chuc_Danh'!$E$5:$G$7,3,0)))</f>
        <v>0</v>
      </c>
      <c r="T19" s="41">
        <f t="shared" si="3"/>
        <v>0</v>
      </c>
      <c r="U19" s="35">
        <f t="shared" si="4"/>
        <v>8</v>
      </c>
      <c r="V19" s="41">
        <f t="shared" si="5"/>
        <v>560000</v>
      </c>
      <c r="W19" s="41"/>
      <c r="X19" s="41">
        <f t="shared" si="7"/>
        <v>560000</v>
      </c>
      <c r="Y19" s="41"/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8</v>
      </c>
      <c r="AH19" s="37">
        <v>0</v>
      </c>
      <c r="AI19" s="37">
        <v>0</v>
      </c>
      <c r="AJ19" s="37">
        <v>0</v>
      </c>
      <c r="AK19" s="37">
        <v>0</v>
      </c>
      <c r="AL19" s="37">
        <v>0</v>
      </c>
      <c r="AM19" s="37">
        <v>0</v>
      </c>
      <c r="AN19" s="37">
        <v>0</v>
      </c>
      <c r="AO19" s="37">
        <v>0</v>
      </c>
      <c r="AP19" s="37">
        <v>0</v>
      </c>
      <c r="AQ19" s="37">
        <v>0</v>
      </c>
      <c r="AR19" s="37">
        <v>0</v>
      </c>
      <c r="AS19" s="87" t="s">
        <v>522</v>
      </c>
    </row>
    <row r="20" spans="1:45" ht="30.75" customHeight="1">
      <c r="A20" s="37">
        <f t="shared" si="6"/>
        <v>8</v>
      </c>
      <c r="B20" s="37" t="s">
        <v>284</v>
      </c>
      <c r="C20" s="38" t="s">
        <v>218</v>
      </c>
      <c r="D20" s="42" t="s">
        <v>282</v>
      </c>
      <c r="E20" s="34" t="s">
        <v>221</v>
      </c>
      <c r="F20" s="73" t="s">
        <v>222</v>
      </c>
      <c r="G20" s="34" t="s">
        <v>75</v>
      </c>
      <c r="H20" s="34"/>
      <c r="I20" s="37" t="s">
        <v>342</v>
      </c>
      <c r="J20" s="37" t="s">
        <v>341</v>
      </c>
      <c r="K20" s="37" t="s">
        <v>22</v>
      </c>
      <c r="L20" s="37" t="s">
        <v>243</v>
      </c>
      <c r="M20" s="37" t="s">
        <v>448</v>
      </c>
      <c r="N20" s="78" t="s">
        <v>487</v>
      </c>
      <c r="O20" s="40">
        <f t="shared" si="0"/>
        <v>8</v>
      </c>
      <c r="P20" s="36">
        <f>IF(O20=0,0,IF(H20=0,VLOOKUP(G20,'Ma-Chuc_Danh'!$A$5:$C$9,2,0),VLOOKUP(G20,'Ma-Chuc_Danh'!$E$5:$G$7,2,0)))</f>
        <v>70000</v>
      </c>
      <c r="Q20" s="41">
        <f>ROUND(P20*O20,0)</f>
        <v>560000</v>
      </c>
      <c r="R20" s="40">
        <f t="shared" si="2"/>
        <v>0</v>
      </c>
      <c r="S20" s="36">
        <f>IF(R20=0,0,IF(H20=0,VLOOKUP(G20,'Ma-Chuc_Danh'!$A$5:$C$9,3,0),VLOOKUP(G20,'Ma-Chuc_Danh'!$E$5:$G$7,3,0)))</f>
        <v>0</v>
      </c>
      <c r="T20" s="41">
        <f>ROUND(S20*R20,0)</f>
        <v>0</v>
      </c>
      <c r="U20" s="35">
        <f>R20+O20</f>
        <v>8</v>
      </c>
      <c r="V20" s="41">
        <f>T20+Q20</f>
        <v>560000</v>
      </c>
      <c r="W20" s="41"/>
      <c r="X20" s="41">
        <f t="shared" si="7"/>
        <v>560000</v>
      </c>
      <c r="Y20" s="41"/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8</v>
      </c>
      <c r="AH20" s="37">
        <v>0</v>
      </c>
      <c r="AI20" s="37">
        <v>0</v>
      </c>
      <c r="AJ20" s="37">
        <v>0</v>
      </c>
      <c r="AK20" s="37">
        <v>0</v>
      </c>
      <c r="AL20" s="37">
        <v>0</v>
      </c>
      <c r="AM20" s="37">
        <v>0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87" t="s">
        <v>522</v>
      </c>
    </row>
    <row r="21" spans="1:45" ht="30.75" customHeight="1">
      <c r="A21" s="37">
        <f t="shared" si="6"/>
        <v>9</v>
      </c>
      <c r="B21" s="37" t="s">
        <v>284</v>
      </c>
      <c r="C21" s="38" t="s">
        <v>218</v>
      </c>
      <c r="D21" s="39" t="s">
        <v>282</v>
      </c>
      <c r="E21" s="34" t="s">
        <v>221</v>
      </c>
      <c r="F21" s="33" t="s">
        <v>222</v>
      </c>
      <c r="G21" s="34" t="s">
        <v>75</v>
      </c>
      <c r="H21" s="34"/>
      <c r="I21" s="37" t="s">
        <v>342</v>
      </c>
      <c r="J21" s="37" t="s">
        <v>341</v>
      </c>
      <c r="K21" s="37" t="s">
        <v>22</v>
      </c>
      <c r="L21" s="37" t="s">
        <v>243</v>
      </c>
      <c r="M21" s="37" t="s">
        <v>448</v>
      </c>
      <c r="N21" s="78" t="s">
        <v>487</v>
      </c>
      <c r="O21" s="40">
        <f t="shared" si="0"/>
        <v>8</v>
      </c>
      <c r="P21" s="36">
        <f>IF(O21=0,0,IF(H21=0,VLOOKUP(G21,'Ma-Chuc_Danh'!$A$5:$C$9,2,0),VLOOKUP(G21,'Ma-Chuc_Danh'!$E$5:$G$7,2,0)))</f>
        <v>70000</v>
      </c>
      <c r="Q21" s="41">
        <f>ROUND(P21*O21,0)</f>
        <v>560000</v>
      </c>
      <c r="R21" s="40">
        <f t="shared" si="2"/>
        <v>0</v>
      </c>
      <c r="S21" s="36">
        <f>IF(R21=0,0,IF(H21=0,VLOOKUP(G21,'Ma-Chuc_Danh'!$A$5:$C$9,3,0),VLOOKUP(G21,'Ma-Chuc_Danh'!$E$5:$G$7,3,0)))</f>
        <v>0</v>
      </c>
      <c r="T21" s="41">
        <f>ROUND(S21*R21,0)</f>
        <v>0</v>
      </c>
      <c r="U21" s="35">
        <f>R21+O21</f>
        <v>8</v>
      </c>
      <c r="V21" s="41">
        <f>T21+Q21</f>
        <v>560000</v>
      </c>
      <c r="W21" s="41"/>
      <c r="X21" s="41">
        <f t="shared" si="7"/>
        <v>560000</v>
      </c>
      <c r="Y21" s="41"/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8</v>
      </c>
      <c r="AH21" s="37">
        <v>0</v>
      </c>
      <c r="AI21" s="37">
        <v>0</v>
      </c>
      <c r="AJ21" s="37">
        <v>0</v>
      </c>
      <c r="AK21" s="37">
        <v>0</v>
      </c>
      <c r="AL21" s="37">
        <v>0</v>
      </c>
      <c r="AM21" s="37">
        <v>0</v>
      </c>
      <c r="AN21" s="37">
        <v>0</v>
      </c>
      <c r="AO21" s="37">
        <v>0</v>
      </c>
      <c r="AP21" s="37">
        <v>0</v>
      </c>
      <c r="AQ21" s="37">
        <v>0</v>
      </c>
      <c r="AR21" s="37">
        <v>0</v>
      </c>
      <c r="AS21" s="87" t="s">
        <v>522</v>
      </c>
    </row>
    <row r="22" spans="1:45" ht="30.75" customHeight="1">
      <c r="A22" s="37">
        <f t="shared" si="6"/>
        <v>10</v>
      </c>
      <c r="B22" s="37" t="s">
        <v>285</v>
      </c>
      <c r="C22" s="38" t="s">
        <v>301</v>
      </c>
      <c r="D22" s="42" t="s">
        <v>302</v>
      </c>
      <c r="E22" s="34" t="s">
        <v>325</v>
      </c>
      <c r="F22" s="73" t="s">
        <v>326</v>
      </c>
      <c r="G22" s="34" t="s">
        <v>75</v>
      </c>
      <c r="H22" s="34"/>
      <c r="I22" s="37" t="s">
        <v>343</v>
      </c>
      <c r="J22" s="37" t="s">
        <v>344</v>
      </c>
      <c r="K22" s="37" t="s">
        <v>23</v>
      </c>
      <c r="L22" s="37" t="s">
        <v>397</v>
      </c>
      <c r="M22" s="37" t="s">
        <v>449</v>
      </c>
      <c r="N22" s="78" t="s">
        <v>488</v>
      </c>
      <c r="O22" s="40">
        <f t="shared" si="0"/>
        <v>22</v>
      </c>
      <c r="P22" s="36">
        <f>IF(O22=0,0,IF(H22=0,VLOOKUP(G22,'Ma-Chuc_Danh'!$A$5:$C$9,2,0),VLOOKUP(G22,'Ma-Chuc_Danh'!$E$5:$G$7,2,0)))</f>
        <v>70000</v>
      </c>
      <c r="Q22" s="41">
        <f t="shared" si="1"/>
        <v>1540000</v>
      </c>
      <c r="R22" s="40">
        <f t="shared" si="2"/>
        <v>0</v>
      </c>
      <c r="S22" s="36">
        <f>IF(R22=0,0,IF(H22=0,VLOOKUP(G22,'Ma-Chuc_Danh'!$A$5:$C$9,3,0),VLOOKUP(G22,'Ma-Chuc_Danh'!$E$5:$G$7,3,0)))</f>
        <v>0</v>
      </c>
      <c r="T22" s="41">
        <f t="shared" si="3"/>
        <v>0</v>
      </c>
      <c r="U22" s="35">
        <f t="shared" si="4"/>
        <v>22</v>
      </c>
      <c r="V22" s="41">
        <f t="shared" si="5"/>
        <v>1540000</v>
      </c>
      <c r="W22" s="41"/>
      <c r="X22" s="41">
        <f t="shared" si="7"/>
        <v>1540000</v>
      </c>
      <c r="Y22" s="41"/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22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0</v>
      </c>
      <c r="AL22" s="37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  <c r="AS22" s="87" t="s">
        <v>339</v>
      </c>
    </row>
    <row r="23" spans="1:45" ht="30.75" customHeight="1">
      <c r="A23" s="37">
        <f t="shared" si="6"/>
        <v>11</v>
      </c>
      <c r="B23" s="37" t="s">
        <v>285</v>
      </c>
      <c r="C23" s="38" t="s">
        <v>301</v>
      </c>
      <c r="D23" s="42" t="s">
        <v>302</v>
      </c>
      <c r="E23" s="34" t="s">
        <v>325</v>
      </c>
      <c r="F23" s="73" t="s">
        <v>326</v>
      </c>
      <c r="G23" s="34" t="s">
        <v>75</v>
      </c>
      <c r="H23" s="34"/>
      <c r="I23" s="37" t="s">
        <v>343</v>
      </c>
      <c r="J23" s="37" t="s">
        <v>344</v>
      </c>
      <c r="K23" s="37" t="s">
        <v>23</v>
      </c>
      <c r="L23" s="37" t="s">
        <v>396</v>
      </c>
      <c r="M23" s="37" t="s">
        <v>450</v>
      </c>
      <c r="N23" s="78" t="s">
        <v>489</v>
      </c>
      <c r="O23" s="40">
        <f t="shared" si="0"/>
        <v>22</v>
      </c>
      <c r="P23" s="36">
        <f>IF(O23=0,0,IF(H23=0,VLOOKUP(G23,'Ma-Chuc_Danh'!$A$5:$C$9,2,0),VLOOKUP(G23,'Ma-Chuc_Danh'!$E$5:$G$7,2,0)))</f>
        <v>70000</v>
      </c>
      <c r="Q23" s="41">
        <f t="shared" si="1"/>
        <v>1540000</v>
      </c>
      <c r="R23" s="40">
        <f t="shared" si="2"/>
        <v>0</v>
      </c>
      <c r="S23" s="36">
        <f>IF(R23=0,0,IF(H23=0,VLOOKUP(G23,'Ma-Chuc_Danh'!$A$5:$C$9,3,0),VLOOKUP(G23,'Ma-Chuc_Danh'!$E$5:$G$7,3,0)))</f>
        <v>0</v>
      </c>
      <c r="T23" s="41">
        <f t="shared" si="3"/>
        <v>0</v>
      </c>
      <c r="U23" s="35">
        <f t="shared" si="4"/>
        <v>22</v>
      </c>
      <c r="V23" s="41">
        <f t="shared" si="5"/>
        <v>1540000</v>
      </c>
      <c r="W23" s="41"/>
      <c r="X23" s="41">
        <f t="shared" si="7"/>
        <v>1540000</v>
      </c>
      <c r="Y23" s="41"/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22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87" t="s">
        <v>339</v>
      </c>
    </row>
    <row r="24" spans="1:45" ht="30.75" customHeight="1">
      <c r="A24" s="37">
        <f t="shared" si="6"/>
        <v>12</v>
      </c>
      <c r="B24" s="37" t="s">
        <v>285</v>
      </c>
      <c r="C24" s="38" t="s">
        <v>301</v>
      </c>
      <c r="D24" s="39" t="s">
        <v>302</v>
      </c>
      <c r="E24" s="34" t="s">
        <v>325</v>
      </c>
      <c r="F24" s="33" t="s">
        <v>326</v>
      </c>
      <c r="G24" s="34" t="s">
        <v>75</v>
      </c>
      <c r="H24" s="34"/>
      <c r="I24" s="37" t="s">
        <v>343</v>
      </c>
      <c r="J24" s="37" t="s">
        <v>344</v>
      </c>
      <c r="K24" s="37" t="s">
        <v>22</v>
      </c>
      <c r="L24" s="37" t="s">
        <v>397</v>
      </c>
      <c r="M24" s="37" t="s">
        <v>449</v>
      </c>
      <c r="N24" s="78" t="s">
        <v>488</v>
      </c>
      <c r="O24" s="40">
        <f t="shared" si="0"/>
        <v>8</v>
      </c>
      <c r="P24" s="36">
        <f>IF(O24=0,0,IF(H24=0,VLOOKUP(G24,'Ma-Chuc_Danh'!$A$5:$C$9,2,0),VLOOKUP(G24,'Ma-Chuc_Danh'!$E$5:$G$7,2,0)))</f>
        <v>70000</v>
      </c>
      <c r="Q24" s="41">
        <f t="shared" si="1"/>
        <v>560000</v>
      </c>
      <c r="R24" s="40">
        <f t="shared" si="2"/>
        <v>0</v>
      </c>
      <c r="S24" s="36">
        <f>IF(R24=0,0,IF(H24=0,VLOOKUP(G24,'Ma-Chuc_Danh'!$A$5:$C$9,3,0),VLOOKUP(G24,'Ma-Chuc_Danh'!$E$5:$G$7,3,0)))</f>
        <v>0</v>
      </c>
      <c r="T24" s="41">
        <f t="shared" si="3"/>
        <v>0</v>
      </c>
      <c r="U24" s="35">
        <f t="shared" si="4"/>
        <v>8</v>
      </c>
      <c r="V24" s="41">
        <f t="shared" si="5"/>
        <v>560000</v>
      </c>
      <c r="W24" s="41"/>
      <c r="X24" s="41">
        <f t="shared" si="7"/>
        <v>560000</v>
      </c>
      <c r="Y24" s="41"/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8</v>
      </c>
      <c r="AH24" s="37">
        <v>0</v>
      </c>
      <c r="AI24" s="37">
        <v>0</v>
      </c>
      <c r="AJ24" s="37">
        <v>0</v>
      </c>
      <c r="AK24" s="37">
        <v>0</v>
      </c>
      <c r="AL24" s="37">
        <v>0</v>
      </c>
      <c r="AM24" s="37">
        <v>0</v>
      </c>
      <c r="AN24" s="37">
        <v>0</v>
      </c>
      <c r="AO24" s="37">
        <v>0</v>
      </c>
      <c r="AP24" s="37">
        <v>0</v>
      </c>
      <c r="AQ24" s="37">
        <v>0</v>
      </c>
      <c r="AR24" s="37">
        <v>0</v>
      </c>
      <c r="AS24" s="87" t="s">
        <v>339</v>
      </c>
    </row>
    <row r="25" spans="1:45" ht="30.75" customHeight="1">
      <c r="A25" s="37">
        <f t="shared" si="6"/>
        <v>13</v>
      </c>
      <c r="B25" s="37" t="s">
        <v>285</v>
      </c>
      <c r="C25" s="38" t="s">
        <v>301</v>
      </c>
      <c r="D25" s="39" t="s">
        <v>302</v>
      </c>
      <c r="E25" s="34" t="s">
        <v>325</v>
      </c>
      <c r="F25" s="33" t="s">
        <v>326</v>
      </c>
      <c r="G25" s="34" t="s">
        <v>75</v>
      </c>
      <c r="H25" s="34"/>
      <c r="I25" s="37" t="s">
        <v>343</v>
      </c>
      <c r="J25" s="37" t="s">
        <v>344</v>
      </c>
      <c r="K25" s="37" t="s">
        <v>22</v>
      </c>
      <c r="L25" s="37" t="s">
        <v>397</v>
      </c>
      <c r="M25" s="37" t="s">
        <v>449</v>
      </c>
      <c r="N25" s="78" t="s">
        <v>488</v>
      </c>
      <c r="O25" s="40">
        <f t="shared" si="0"/>
        <v>8</v>
      </c>
      <c r="P25" s="36">
        <f>IF(O25=0,0,IF(H25=0,VLOOKUP(G25,'Ma-Chuc_Danh'!$A$5:$C$9,2,0),VLOOKUP(G25,'Ma-Chuc_Danh'!$E$5:$G$7,2,0)))</f>
        <v>70000</v>
      </c>
      <c r="Q25" s="41">
        <f t="shared" si="1"/>
        <v>560000</v>
      </c>
      <c r="R25" s="40">
        <f t="shared" si="2"/>
        <v>0</v>
      </c>
      <c r="S25" s="36">
        <f>IF(R25=0,0,IF(H25=0,VLOOKUP(G25,'Ma-Chuc_Danh'!$A$5:$C$9,3,0),VLOOKUP(G25,'Ma-Chuc_Danh'!$E$5:$G$7,3,0)))</f>
        <v>0</v>
      </c>
      <c r="T25" s="41">
        <f t="shared" si="3"/>
        <v>0</v>
      </c>
      <c r="U25" s="35">
        <f t="shared" si="4"/>
        <v>8</v>
      </c>
      <c r="V25" s="41">
        <f t="shared" si="5"/>
        <v>560000</v>
      </c>
      <c r="W25" s="41"/>
      <c r="X25" s="41">
        <f t="shared" si="7"/>
        <v>560000</v>
      </c>
      <c r="Y25" s="41"/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8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87" t="s">
        <v>339</v>
      </c>
    </row>
    <row r="26" spans="1:45" ht="30.75" customHeight="1">
      <c r="A26" s="37">
        <f t="shared" si="6"/>
        <v>14</v>
      </c>
      <c r="B26" s="37" t="s">
        <v>285</v>
      </c>
      <c r="C26" s="38" t="s">
        <v>301</v>
      </c>
      <c r="D26" s="39" t="s">
        <v>302</v>
      </c>
      <c r="E26" s="34" t="s">
        <v>325</v>
      </c>
      <c r="F26" s="33" t="s">
        <v>326</v>
      </c>
      <c r="G26" s="34" t="s">
        <v>75</v>
      </c>
      <c r="H26" s="34"/>
      <c r="I26" s="37" t="s">
        <v>343</v>
      </c>
      <c r="J26" s="37" t="s">
        <v>344</v>
      </c>
      <c r="K26" s="37" t="s">
        <v>22</v>
      </c>
      <c r="L26" s="37" t="s">
        <v>396</v>
      </c>
      <c r="M26" s="37" t="s">
        <v>450</v>
      </c>
      <c r="N26" s="78" t="s">
        <v>489</v>
      </c>
      <c r="O26" s="40">
        <f t="shared" si="0"/>
        <v>8</v>
      </c>
      <c r="P26" s="36">
        <f>IF(O26=0,0,IF(H26=0,VLOOKUP(G26,'Ma-Chuc_Danh'!$A$5:$C$9,2,0),VLOOKUP(G26,'Ma-Chuc_Danh'!$E$5:$G$7,2,0)))</f>
        <v>70000</v>
      </c>
      <c r="Q26" s="41">
        <f t="shared" si="1"/>
        <v>560000</v>
      </c>
      <c r="R26" s="40">
        <f t="shared" si="2"/>
        <v>0</v>
      </c>
      <c r="S26" s="36">
        <f>IF(R26=0,0,IF(H26=0,VLOOKUP(G26,'Ma-Chuc_Danh'!$A$5:$C$9,3,0),VLOOKUP(G26,'Ma-Chuc_Danh'!$E$5:$G$7,3,0)))</f>
        <v>0</v>
      </c>
      <c r="T26" s="41">
        <f t="shared" si="3"/>
        <v>0</v>
      </c>
      <c r="U26" s="35">
        <f t="shared" si="4"/>
        <v>8</v>
      </c>
      <c r="V26" s="41">
        <f t="shared" si="5"/>
        <v>560000</v>
      </c>
      <c r="W26" s="41"/>
      <c r="X26" s="41">
        <f t="shared" si="7"/>
        <v>560000</v>
      </c>
      <c r="Y26" s="41"/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8</v>
      </c>
      <c r="AH26" s="37">
        <v>0</v>
      </c>
      <c r="AI26" s="37">
        <v>0</v>
      </c>
      <c r="AJ26" s="37">
        <v>0</v>
      </c>
      <c r="AK26" s="37">
        <v>0</v>
      </c>
      <c r="AL26" s="37">
        <v>0</v>
      </c>
      <c r="AM26" s="37">
        <v>0</v>
      </c>
      <c r="AN26" s="37">
        <v>0</v>
      </c>
      <c r="AO26" s="37">
        <v>0</v>
      </c>
      <c r="AP26" s="37">
        <v>0</v>
      </c>
      <c r="AQ26" s="37">
        <v>0</v>
      </c>
      <c r="AR26" s="37">
        <v>0</v>
      </c>
      <c r="AS26" s="87" t="s">
        <v>339</v>
      </c>
    </row>
    <row r="27" spans="1:45" ht="30.75" customHeight="1">
      <c r="A27" s="37">
        <f t="shared" si="6"/>
        <v>15</v>
      </c>
      <c r="B27" s="37" t="s">
        <v>285</v>
      </c>
      <c r="C27" s="38" t="s">
        <v>301</v>
      </c>
      <c r="D27" s="39" t="s">
        <v>302</v>
      </c>
      <c r="E27" s="34" t="s">
        <v>325</v>
      </c>
      <c r="F27" s="33" t="s">
        <v>326</v>
      </c>
      <c r="G27" s="34" t="s">
        <v>75</v>
      </c>
      <c r="H27" s="34"/>
      <c r="I27" s="37" t="s">
        <v>343</v>
      </c>
      <c r="J27" s="37" t="s">
        <v>344</v>
      </c>
      <c r="K27" s="37" t="s">
        <v>24</v>
      </c>
      <c r="L27" s="37" t="s">
        <v>397</v>
      </c>
      <c r="M27" s="37" t="s">
        <v>449</v>
      </c>
      <c r="N27" s="78" t="s">
        <v>488</v>
      </c>
      <c r="O27" s="40">
        <f t="shared" si="0"/>
        <v>1.1000000000000001</v>
      </c>
      <c r="P27" s="36">
        <f>IF(O27=0,0,IF(H27=0,VLOOKUP(G27,'Ma-Chuc_Danh'!$A$5:$C$9,2,0),VLOOKUP(G27,'Ma-Chuc_Danh'!$E$5:$G$7,2,0)))</f>
        <v>70000</v>
      </c>
      <c r="Q27" s="41">
        <f>ROUND(P27*O27,0)</f>
        <v>77000</v>
      </c>
      <c r="R27" s="40">
        <f t="shared" si="2"/>
        <v>0</v>
      </c>
      <c r="S27" s="36">
        <f>IF(R27=0,0,IF(H27=0,VLOOKUP(G27,'Ma-Chuc_Danh'!$A$5:$C$9,3,0),VLOOKUP(G27,'Ma-Chuc_Danh'!$E$5:$G$7,3,0)))</f>
        <v>0</v>
      </c>
      <c r="T27" s="41">
        <f>ROUND(S27*R27,0)</f>
        <v>0</v>
      </c>
      <c r="U27" s="35">
        <f>R27+O27</f>
        <v>1.1000000000000001</v>
      </c>
      <c r="V27" s="41">
        <f>T27+Q27</f>
        <v>77000</v>
      </c>
      <c r="W27" s="41"/>
      <c r="X27" s="41">
        <f t="shared" si="7"/>
        <v>77000</v>
      </c>
      <c r="Y27" s="41"/>
      <c r="Z27" s="37">
        <v>0</v>
      </c>
      <c r="AA27" s="37">
        <v>0</v>
      </c>
      <c r="AB27" s="37">
        <v>1.1000000000000001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  <c r="AI27" s="37">
        <v>0</v>
      </c>
      <c r="AJ27" s="37">
        <v>0</v>
      </c>
      <c r="AK27" s="37">
        <v>0</v>
      </c>
      <c r="AL27" s="37">
        <v>0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  <c r="AR27" s="37">
        <v>0</v>
      </c>
      <c r="AS27" s="87" t="s">
        <v>339</v>
      </c>
    </row>
    <row r="28" spans="1:45" ht="30.75" customHeight="1">
      <c r="A28" s="37">
        <f t="shared" si="6"/>
        <v>16</v>
      </c>
      <c r="B28" s="37" t="s">
        <v>285</v>
      </c>
      <c r="C28" s="38" t="s">
        <v>301</v>
      </c>
      <c r="D28" s="39" t="s">
        <v>302</v>
      </c>
      <c r="E28" s="34" t="s">
        <v>325</v>
      </c>
      <c r="F28" s="33" t="s">
        <v>326</v>
      </c>
      <c r="G28" s="34" t="s">
        <v>75</v>
      </c>
      <c r="H28" s="34"/>
      <c r="I28" s="37" t="s">
        <v>343</v>
      </c>
      <c r="J28" s="37" t="s">
        <v>344</v>
      </c>
      <c r="K28" s="37" t="s">
        <v>24</v>
      </c>
      <c r="L28" s="37" t="s">
        <v>396</v>
      </c>
      <c r="M28" s="37" t="s">
        <v>450</v>
      </c>
      <c r="N28" s="78" t="s">
        <v>489</v>
      </c>
      <c r="O28" s="40">
        <f t="shared" si="0"/>
        <v>1.3</v>
      </c>
      <c r="P28" s="36">
        <f>IF(O28=0,0,IF(H28=0,VLOOKUP(G28,'Ma-Chuc_Danh'!$A$5:$C$9,2,0),VLOOKUP(G28,'Ma-Chuc_Danh'!$E$5:$G$7,2,0)))</f>
        <v>70000</v>
      </c>
      <c r="Q28" s="41">
        <f>ROUND(P28*O28,0)</f>
        <v>91000</v>
      </c>
      <c r="R28" s="40">
        <f t="shared" si="2"/>
        <v>0</v>
      </c>
      <c r="S28" s="36">
        <f>IF(R28=0,0,IF(H28=0,VLOOKUP(G28,'Ma-Chuc_Danh'!$A$5:$C$9,3,0),VLOOKUP(G28,'Ma-Chuc_Danh'!$E$5:$G$7,3,0)))</f>
        <v>0</v>
      </c>
      <c r="T28" s="41">
        <f>ROUND(S28*R28,0)</f>
        <v>0</v>
      </c>
      <c r="U28" s="35">
        <f>R28+O28</f>
        <v>1.3</v>
      </c>
      <c r="V28" s="41">
        <f>T28+Q28</f>
        <v>91000</v>
      </c>
      <c r="W28" s="41"/>
      <c r="X28" s="41">
        <f t="shared" si="7"/>
        <v>91000</v>
      </c>
      <c r="Y28" s="41"/>
      <c r="Z28" s="37">
        <v>0</v>
      </c>
      <c r="AA28" s="37">
        <v>0</v>
      </c>
      <c r="AB28" s="37">
        <v>1.3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0</v>
      </c>
      <c r="AS28" s="87" t="s">
        <v>339</v>
      </c>
    </row>
    <row r="29" spans="1:45" ht="30.75" customHeight="1">
      <c r="A29" s="37">
        <f t="shared" si="6"/>
        <v>17</v>
      </c>
      <c r="B29" s="37" t="s">
        <v>285</v>
      </c>
      <c r="C29" s="38" t="s">
        <v>301</v>
      </c>
      <c r="D29" s="39" t="s">
        <v>302</v>
      </c>
      <c r="E29" s="34" t="s">
        <v>325</v>
      </c>
      <c r="F29" s="33" t="s">
        <v>326</v>
      </c>
      <c r="G29" s="34" t="s">
        <v>75</v>
      </c>
      <c r="H29" s="34"/>
      <c r="I29" s="37" t="s">
        <v>343</v>
      </c>
      <c r="J29" s="37" t="s">
        <v>344</v>
      </c>
      <c r="K29" s="37" t="s">
        <v>25</v>
      </c>
      <c r="L29" s="37" t="s">
        <v>397</v>
      </c>
      <c r="M29" s="37" t="s">
        <v>449</v>
      </c>
      <c r="N29" s="78" t="s">
        <v>488</v>
      </c>
      <c r="O29" s="40">
        <f t="shared" si="0"/>
        <v>2.8</v>
      </c>
      <c r="P29" s="36">
        <f>IF(O29=0,0,IF(H29=0,VLOOKUP(G29,'Ma-Chuc_Danh'!$A$5:$C$9,2,0),VLOOKUP(G29,'Ma-Chuc_Danh'!$E$5:$G$7,2,0)))</f>
        <v>70000</v>
      </c>
      <c r="Q29" s="41">
        <f t="shared" si="1"/>
        <v>196000</v>
      </c>
      <c r="R29" s="40">
        <f t="shared" si="2"/>
        <v>0</v>
      </c>
      <c r="S29" s="36">
        <f>IF(R29=0,0,IF(H29=0,VLOOKUP(G29,'Ma-Chuc_Danh'!$A$5:$C$9,3,0),VLOOKUP(G29,'Ma-Chuc_Danh'!$E$5:$G$7,3,0)))</f>
        <v>0</v>
      </c>
      <c r="T29" s="41">
        <f t="shared" si="3"/>
        <v>0</v>
      </c>
      <c r="U29" s="35">
        <f t="shared" si="4"/>
        <v>2.8</v>
      </c>
      <c r="V29" s="41">
        <f t="shared" si="5"/>
        <v>196000</v>
      </c>
      <c r="W29" s="41"/>
      <c r="X29" s="41">
        <f t="shared" si="7"/>
        <v>196000</v>
      </c>
      <c r="Y29" s="41"/>
      <c r="Z29" s="37">
        <v>0</v>
      </c>
      <c r="AA29" s="37">
        <v>2.8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  <c r="AI29" s="37">
        <v>0</v>
      </c>
      <c r="AJ29" s="37">
        <v>0</v>
      </c>
      <c r="AK29" s="37">
        <v>0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87" t="s">
        <v>339</v>
      </c>
    </row>
    <row r="30" spans="1:45" ht="30.75" customHeight="1">
      <c r="A30" s="37">
        <f t="shared" si="6"/>
        <v>18</v>
      </c>
      <c r="B30" s="37" t="s">
        <v>285</v>
      </c>
      <c r="C30" s="79" t="s">
        <v>301</v>
      </c>
      <c r="D30" s="42" t="s">
        <v>302</v>
      </c>
      <c r="E30" s="34" t="s">
        <v>325</v>
      </c>
      <c r="F30" s="73" t="s">
        <v>326</v>
      </c>
      <c r="G30" s="34" t="s">
        <v>75</v>
      </c>
      <c r="H30" s="34"/>
      <c r="I30" s="37" t="s">
        <v>343</v>
      </c>
      <c r="J30" s="37" t="s">
        <v>344</v>
      </c>
      <c r="K30" s="37" t="s">
        <v>25</v>
      </c>
      <c r="L30" s="37" t="s">
        <v>396</v>
      </c>
      <c r="M30" s="37" t="s">
        <v>450</v>
      </c>
      <c r="N30" s="78" t="s">
        <v>489</v>
      </c>
      <c r="O30" s="40">
        <f t="shared" si="0"/>
        <v>3.1</v>
      </c>
      <c r="P30" s="36">
        <f>IF(O30=0,0,IF(H30=0,VLOOKUP(G30,'Ma-Chuc_Danh'!$A$5:$C$9,2,0),VLOOKUP(G30,'Ma-Chuc_Danh'!$E$5:$G$7,2,0)))</f>
        <v>70000</v>
      </c>
      <c r="Q30" s="41">
        <f>ROUND(P30*O30,0)</f>
        <v>217000</v>
      </c>
      <c r="R30" s="40">
        <f t="shared" si="2"/>
        <v>0</v>
      </c>
      <c r="S30" s="36">
        <f>IF(R30=0,0,IF(H30=0,VLOOKUP(G30,'Ma-Chuc_Danh'!$A$5:$C$9,3,0),VLOOKUP(G30,'Ma-Chuc_Danh'!$E$5:$G$7,3,0)))</f>
        <v>0</v>
      </c>
      <c r="T30" s="41">
        <f>ROUND(S30*R30,0)</f>
        <v>0</v>
      </c>
      <c r="U30" s="35">
        <f>R30+O30</f>
        <v>3.1</v>
      </c>
      <c r="V30" s="41">
        <f>T30+Q30</f>
        <v>217000</v>
      </c>
      <c r="W30" s="41"/>
      <c r="X30" s="41">
        <f t="shared" si="7"/>
        <v>217000</v>
      </c>
      <c r="Y30" s="41"/>
      <c r="Z30" s="37">
        <v>0</v>
      </c>
      <c r="AA30" s="37">
        <v>3.1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0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87" t="s">
        <v>339</v>
      </c>
    </row>
    <row r="31" spans="1:45" ht="30.75" customHeight="1">
      <c r="A31" s="37">
        <f t="shared" si="6"/>
        <v>19</v>
      </c>
      <c r="B31" s="37" t="s">
        <v>286</v>
      </c>
      <c r="C31" s="38" t="s">
        <v>303</v>
      </c>
      <c r="D31" s="39" t="s">
        <v>304</v>
      </c>
      <c r="E31" s="34" t="s">
        <v>327</v>
      </c>
      <c r="F31" s="33" t="s">
        <v>328</v>
      </c>
      <c r="G31" s="34" t="s">
        <v>78</v>
      </c>
      <c r="H31" s="34"/>
      <c r="I31" s="37" t="s">
        <v>345</v>
      </c>
      <c r="J31" s="37" t="s">
        <v>346</v>
      </c>
      <c r="K31" s="37" t="s">
        <v>23</v>
      </c>
      <c r="L31" s="37" t="s">
        <v>398</v>
      </c>
      <c r="M31" s="37" t="s">
        <v>451</v>
      </c>
      <c r="N31" s="78" t="s">
        <v>490</v>
      </c>
      <c r="O31" s="40">
        <f t="shared" si="0"/>
        <v>30</v>
      </c>
      <c r="P31" s="36">
        <f>IF(O31=0,0,IF(H31=0,VLOOKUP(G31,'Ma-Chuc_Danh'!$A$5:$C$9,2,0),VLOOKUP(G31,'Ma-Chuc_Danh'!$E$5:$G$7,2,0)))</f>
        <v>75000</v>
      </c>
      <c r="Q31" s="41">
        <f>ROUND(P31*O31,0)</f>
        <v>2250000</v>
      </c>
      <c r="R31" s="40">
        <f t="shared" si="2"/>
        <v>0</v>
      </c>
      <c r="S31" s="36">
        <f>IF(R31=0,0,IF(H31=0,VLOOKUP(G31,'Ma-Chuc_Danh'!$A$5:$C$9,3,0),VLOOKUP(G31,'Ma-Chuc_Danh'!$E$5:$G$7,3,0)))</f>
        <v>0</v>
      </c>
      <c r="T31" s="41">
        <f>ROUND(S31*R31,0)</f>
        <v>0</v>
      </c>
      <c r="U31" s="35">
        <f>R31+O31</f>
        <v>30</v>
      </c>
      <c r="V31" s="41">
        <f>T31+Q31</f>
        <v>2250000</v>
      </c>
      <c r="W31" s="41"/>
      <c r="X31" s="41">
        <f t="shared" si="7"/>
        <v>2250000</v>
      </c>
      <c r="Y31" s="41"/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30</v>
      </c>
      <c r="AF31" s="37">
        <v>0</v>
      </c>
      <c r="AG31" s="37">
        <v>0</v>
      </c>
      <c r="AH31" s="37">
        <v>0</v>
      </c>
      <c r="AI31" s="37">
        <v>0</v>
      </c>
      <c r="AJ31" s="37">
        <v>0</v>
      </c>
      <c r="AK31" s="37">
        <v>0</v>
      </c>
      <c r="AL31" s="37">
        <v>0</v>
      </c>
      <c r="AM31" s="37">
        <v>0</v>
      </c>
      <c r="AN31" s="37">
        <v>0</v>
      </c>
      <c r="AO31" s="37">
        <v>0</v>
      </c>
      <c r="AP31" s="37">
        <v>0</v>
      </c>
      <c r="AQ31" s="37">
        <v>0</v>
      </c>
      <c r="AR31" s="37">
        <v>0</v>
      </c>
      <c r="AS31" s="87"/>
    </row>
    <row r="32" spans="1:45" ht="30.75" customHeight="1">
      <c r="A32" s="37">
        <f t="shared" si="6"/>
        <v>20</v>
      </c>
      <c r="B32" s="37" t="s">
        <v>286</v>
      </c>
      <c r="C32" s="38" t="s">
        <v>303</v>
      </c>
      <c r="D32" s="39" t="s">
        <v>304</v>
      </c>
      <c r="E32" s="34" t="s">
        <v>327</v>
      </c>
      <c r="F32" s="33" t="s">
        <v>328</v>
      </c>
      <c r="G32" s="34" t="s">
        <v>78</v>
      </c>
      <c r="H32" s="34"/>
      <c r="I32" s="37" t="s">
        <v>345</v>
      </c>
      <c r="J32" s="37" t="s">
        <v>346</v>
      </c>
      <c r="K32" s="37" t="s">
        <v>23</v>
      </c>
      <c r="L32" s="37" t="s">
        <v>399</v>
      </c>
      <c r="M32" s="37" t="s">
        <v>451</v>
      </c>
      <c r="N32" s="78" t="s">
        <v>490</v>
      </c>
      <c r="O32" s="40">
        <f t="shared" si="0"/>
        <v>30</v>
      </c>
      <c r="P32" s="36">
        <f>IF(O32=0,0,IF(H32=0,VLOOKUP(G32,'Ma-Chuc_Danh'!$A$5:$C$9,2,0),VLOOKUP(G32,'Ma-Chuc_Danh'!$E$5:$G$7,2,0)))</f>
        <v>75000</v>
      </c>
      <c r="Q32" s="41">
        <f t="shared" si="1"/>
        <v>2250000</v>
      </c>
      <c r="R32" s="40">
        <f t="shared" si="2"/>
        <v>0</v>
      </c>
      <c r="S32" s="36">
        <f>IF(R32=0,0,IF(H32=0,VLOOKUP(G32,'Ma-Chuc_Danh'!$A$5:$C$9,3,0),VLOOKUP(G32,'Ma-Chuc_Danh'!$E$5:$G$7,3,0)))</f>
        <v>0</v>
      </c>
      <c r="T32" s="41">
        <f t="shared" si="3"/>
        <v>0</v>
      </c>
      <c r="U32" s="35">
        <f t="shared" si="4"/>
        <v>30</v>
      </c>
      <c r="V32" s="41">
        <f t="shared" si="5"/>
        <v>2250000</v>
      </c>
      <c r="W32" s="41"/>
      <c r="X32" s="41">
        <f t="shared" si="7"/>
        <v>2250000</v>
      </c>
      <c r="Y32" s="41"/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30</v>
      </c>
      <c r="AF32" s="37">
        <v>0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0</v>
      </c>
      <c r="AN32" s="37">
        <v>0</v>
      </c>
      <c r="AO32" s="37">
        <v>0</v>
      </c>
      <c r="AP32" s="37">
        <v>0</v>
      </c>
      <c r="AQ32" s="37">
        <v>0</v>
      </c>
      <c r="AR32" s="37">
        <v>0</v>
      </c>
      <c r="AS32" s="87" t="s">
        <v>339</v>
      </c>
    </row>
    <row r="33" spans="1:45" ht="30.75" customHeight="1">
      <c r="A33" s="37">
        <f t="shared" si="6"/>
        <v>21</v>
      </c>
      <c r="B33" s="37" t="s">
        <v>286</v>
      </c>
      <c r="C33" s="79" t="s">
        <v>303</v>
      </c>
      <c r="D33" s="42" t="s">
        <v>304</v>
      </c>
      <c r="E33" s="34" t="s">
        <v>327</v>
      </c>
      <c r="F33" s="73" t="s">
        <v>328</v>
      </c>
      <c r="G33" s="34" t="s">
        <v>78</v>
      </c>
      <c r="H33" s="34"/>
      <c r="I33" s="37" t="s">
        <v>345</v>
      </c>
      <c r="J33" s="37" t="s">
        <v>346</v>
      </c>
      <c r="K33" s="37" t="s">
        <v>23</v>
      </c>
      <c r="L33" s="37" t="s">
        <v>242</v>
      </c>
      <c r="M33" s="37" t="s">
        <v>451</v>
      </c>
      <c r="N33" s="78" t="s">
        <v>490</v>
      </c>
      <c r="O33" s="40">
        <f t="shared" si="0"/>
        <v>30</v>
      </c>
      <c r="P33" s="36">
        <f>IF(O33=0,0,IF(H33=0,VLOOKUP(G33,'Ma-Chuc_Danh'!$A$5:$C$9,2,0),VLOOKUP(G33,'Ma-Chuc_Danh'!$E$5:$G$7,2,0)))</f>
        <v>75000</v>
      </c>
      <c r="Q33" s="41">
        <f t="shared" si="1"/>
        <v>2250000</v>
      </c>
      <c r="R33" s="40">
        <f t="shared" si="2"/>
        <v>0</v>
      </c>
      <c r="S33" s="36">
        <f>IF(R33=0,0,IF(H33=0,VLOOKUP(G33,'Ma-Chuc_Danh'!$A$5:$C$9,3,0),VLOOKUP(G33,'Ma-Chuc_Danh'!$E$5:$G$7,3,0)))</f>
        <v>0</v>
      </c>
      <c r="T33" s="41">
        <f t="shared" si="3"/>
        <v>0</v>
      </c>
      <c r="U33" s="35">
        <f t="shared" si="4"/>
        <v>30</v>
      </c>
      <c r="V33" s="41">
        <f t="shared" si="5"/>
        <v>2250000</v>
      </c>
      <c r="W33" s="41"/>
      <c r="X33" s="41">
        <f t="shared" si="7"/>
        <v>2250000</v>
      </c>
      <c r="Y33" s="41"/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30</v>
      </c>
      <c r="AF33" s="37">
        <v>0</v>
      </c>
      <c r="AG33" s="37">
        <v>0</v>
      </c>
      <c r="AH33" s="37">
        <v>0</v>
      </c>
      <c r="AI33" s="37">
        <v>0</v>
      </c>
      <c r="AJ33" s="37">
        <v>0</v>
      </c>
      <c r="AK33" s="37">
        <v>0</v>
      </c>
      <c r="AL33" s="37">
        <v>0</v>
      </c>
      <c r="AM33" s="37">
        <v>0</v>
      </c>
      <c r="AN33" s="37">
        <v>0</v>
      </c>
      <c r="AO33" s="37">
        <v>0</v>
      </c>
      <c r="AP33" s="37">
        <v>0</v>
      </c>
      <c r="AQ33" s="37">
        <v>0</v>
      </c>
      <c r="AR33" s="37">
        <v>0</v>
      </c>
      <c r="AS33" s="87" t="s">
        <v>339</v>
      </c>
    </row>
    <row r="34" spans="1:45" ht="30.75" customHeight="1">
      <c r="A34" s="37">
        <f t="shared" si="6"/>
        <v>22</v>
      </c>
      <c r="B34" s="37" t="s">
        <v>286</v>
      </c>
      <c r="C34" s="38" t="s">
        <v>303</v>
      </c>
      <c r="D34" s="39" t="s">
        <v>304</v>
      </c>
      <c r="E34" s="34" t="s">
        <v>327</v>
      </c>
      <c r="F34" s="33" t="s">
        <v>328</v>
      </c>
      <c r="G34" s="34" t="s">
        <v>78</v>
      </c>
      <c r="H34" s="34"/>
      <c r="I34" s="37" t="s">
        <v>345</v>
      </c>
      <c r="J34" s="37" t="s">
        <v>346</v>
      </c>
      <c r="K34" s="37" t="s">
        <v>23</v>
      </c>
      <c r="L34" s="37" t="s">
        <v>243</v>
      </c>
      <c r="M34" s="37" t="s">
        <v>451</v>
      </c>
      <c r="N34" s="78" t="s">
        <v>490</v>
      </c>
      <c r="O34" s="40">
        <f t="shared" si="0"/>
        <v>30</v>
      </c>
      <c r="P34" s="36">
        <f>IF(O34=0,0,IF(H34=0,VLOOKUP(G34,'Ma-Chuc_Danh'!$A$5:$C$9,2,0),VLOOKUP(G34,'Ma-Chuc_Danh'!$E$5:$G$7,2,0)))</f>
        <v>75000</v>
      </c>
      <c r="Q34" s="41">
        <f t="shared" si="1"/>
        <v>2250000</v>
      </c>
      <c r="R34" s="40">
        <f t="shared" si="2"/>
        <v>0</v>
      </c>
      <c r="S34" s="36">
        <f>IF(R34=0,0,IF(H34=0,VLOOKUP(G34,'Ma-Chuc_Danh'!$A$5:$C$9,3,0),VLOOKUP(G34,'Ma-Chuc_Danh'!$E$5:$G$7,3,0)))</f>
        <v>0</v>
      </c>
      <c r="T34" s="41">
        <f t="shared" si="3"/>
        <v>0</v>
      </c>
      <c r="U34" s="35">
        <f t="shared" si="4"/>
        <v>30</v>
      </c>
      <c r="V34" s="41">
        <f t="shared" si="5"/>
        <v>2250000</v>
      </c>
      <c r="W34" s="41"/>
      <c r="X34" s="41">
        <f t="shared" si="7"/>
        <v>2250000</v>
      </c>
      <c r="Y34" s="41"/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30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0</v>
      </c>
      <c r="AO34" s="37">
        <v>0</v>
      </c>
      <c r="AP34" s="37">
        <v>0</v>
      </c>
      <c r="AQ34" s="37">
        <v>0</v>
      </c>
      <c r="AR34" s="37">
        <v>0</v>
      </c>
      <c r="AS34" s="87" t="s">
        <v>339</v>
      </c>
    </row>
    <row r="35" spans="1:45" ht="30.75" customHeight="1">
      <c r="A35" s="37">
        <f t="shared" si="6"/>
        <v>23</v>
      </c>
      <c r="B35" s="37" t="s">
        <v>286</v>
      </c>
      <c r="C35" s="38" t="s">
        <v>303</v>
      </c>
      <c r="D35" s="39" t="s">
        <v>304</v>
      </c>
      <c r="E35" s="34" t="s">
        <v>327</v>
      </c>
      <c r="F35" s="39" t="s">
        <v>328</v>
      </c>
      <c r="G35" s="34" t="s">
        <v>78</v>
      </c>
      <c r="H35" s="34"/>
      <c r="I35" s="37" t="s">
        <v>345</v>
      </c>
      <c r="J35" s="37" t="s">
        <v>346</v>
      </c>
      <c r="K35" s="37" t="s">
        <v>23</v>
      </c>
      <c r="L35" s="37" t="s">
        <v>244</v>
      </c>
      <c r="M35" s="37" t="s">
        <v>451</v>
      </c>
      <c r="N35" s="78" t="s">
        <v>490</v>
      </c>
      <c r="O35" s="40">
        <f t="shared" si="0"/>
        <v>30</v>
      </c>
      <c r="P35" s="36">
        <f>IF(O35=0,0,IF(H35=0,VLOOKUP(G35,'Ma-Chuc_Danh'!$A$5:$C$9,2,0),VLOOKUP(G35,'Ma-Chuc_Danh'!$E$5:$G$7,2,0)))</f>
        <v>75000</v>
      </c>
      <c r="Q35" s="41">
        <f>ROUND(P35*O35,0)</f>
        <v>2250000</v>
      </c>
      <c r="R35" s="40">
        <f t="shared" si="2"/>
        <v>0</v>
      </c>
      <c r="S35" s="36">
        <f>IF(R35=0,0,IF(H35=0,VLOOKUP(G35,'Ma-Chuc_Danh'!$A$5:$C$9,3,0),VLOOKUP(G35,'Ma-Chuc_Danh'!$E$5:$G$7,3,0)))</f>
        <v>0</v>
      </c>
      <c r="T35" s="41">
        <f>ROUND(S35*R35,0)</f>
        <v>0</v>
      </c>
      <c r="U35" s="35">
        <f>R35+O35</f>
        <v>30</v>
      </c>
      <c r="V35" s="41">
        <f>T35+Q35</f>
        <v>2250000</v>
      </c>
      <c r="W35" s="41"/>
      <c r="X35" s="41">
        <f t="shared" si="7"/>
        <v>2250000</v>
      </c>
      <c r="Y35" s="41"/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30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87" t="s">
        <v>339</v>
      </c>
    </row>
    <row r="36" spans="1:45" ht="30.75" customHeight="1">
      <c r="A36" s="37">
        <f t="shared" si="6"/>
        <v>24</v>
      </c>
      <c r="B36" s="37" t="s">
        <v>286</v>
      </c>
      <c r="C36" s="38" t="s">
        <v>303</v>
      </c>
      <c r="D36" s="39" t="s">
        <v>304</v>
      </c>
      <c r="E36" s="34" t="s">
        <v>327</v>
      </c>
      <c r="F36" s="39" t="s">
        <v>328</v>
      </c>
      <c r="G36" s="34" t="s">
        <v>78</v>
      </c>
      <c r="H36" s="34"/>
      <c r="I36" s="37" t="s">
        <v>345</v>
      </c>
      <c r="J36" s="37" t="s">
        <v>346</v>
      </c>
      <c r="K36" s="37" t="s">
        <v>23</v>
      </c>
      <c r="L36" s="37" t="s">
        <v>400</v>
      </c>
      <c r="M36" s="37" t="s">
        <v>451</v>
      </c>
      <c r="N36" s="78" t="s">
        <v>490</v>
      </c>
      <c r="O36" s="40">
        <f t="shared" si="0"/>
        <v>30</v>
      </c>
      <c r="P36" s="36">
        <f>IF(O36=0,0,IF(H36=0,VLOOKUP(G36,'Ma-Chuc_Danh'!$A$5:$C$9,2,0),VLOOKUP(G36,'Ma-Chuc_Danh'!$E$5:$G$7,2,0)))</f>
        <v>75000</v>
      </c>
      <c r="Q36" s="41">
        <f>ROUND(P36*O36,0)</f>
        <v>2250000</v>
      </c>
      <c r="R36" s="40">
        <f t="shared" si="2"/>
        <v>0</v>
      </c>
      <c r="S36" s="36">
        <f>IF(R36=0,0,IF(H36=0,VLOOKUP(G36,'Ma-Chuc_Danh'!$A$5:$C$9,3,0),VLOOKUP(G36,'Ma-Chuc_Danh'!$E$5:$G$7,3,0)))</f>
        <v>0</v>
      </c>
      <c r="T36" s="41">
        <f>ROUND(S36*R36,0)</f>
        <v>0</v>
      </c>
      <c r="U36" s="35">
        <f>R36+O36</f>
        <v>30</v>
      </c>
      <c r="V36" s="41">
        <f>T36+Q36</f>
        <v>2250000</v>
      </c>
      <c r="W36" s="41"/>
      <c r="X36" s="41">
        <f t="shared" si="7"/>
        <v>2250000</v>
      </c>
      <c r="Y36" s="41"/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30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87" t="s">
        <v>339</v>
      </c>
    </row>
    <row r="37" spans="1:45" ht="30.75" customHeight="1">
      <c r="A37" s="37">
        <f t="shared" si="6"/>
        <v>25</v>
      </c>
      <c r="B37" s="37" t="s">
        <v>286</v>
      </c>
      <c r="C37" s="38" t="s">
        <v>303</v>
      </c>
      <c r="D37" s="39" t="s">
        <v>304</v>
      </c>
      <c r="E37" s="34" t="s">
        <v>327</v>
      </c>
      <c r="F37" s="39" t="s">
        <v>328</v>
      </c>
      <c r="G37" s="34" t="s">
        <v>78</v>
      </c>
      <c r="H37" s="34"/>
      <c r="I37" s="37" t="s">
        <v>345</v>
      </c>
      <c r="J37" s="37" t="s">
        <v>346</v>
      </c>
      <c r="K37" s="37" t="s">
        <v>24</v>
      </c>
      <c r="L37" s="37" t="s">
        <v>398</v>
      </c>
      <c r="M37" s="37" t="s">
        <v>451</v>
      </c>
      <c r="N37" s="78" t="s">
        <v>490</v>
      </c>
      <c r="O37" s="40">
        <f t="shared" si="0"/>
        <v>2</v>
      </c>
      <c r="P37" s="36">
        <f>IF(O37=0,0,IF(H37=0,VLOOKUP(G37,'Ma-Chuc_Danh'!$A$5:$C$9,2,0),VLOOKUP(G37,'Ma-Chuc_Danh'!$E$5:$G$7,2,0)))</f>
        <v>75000</v>
      </c>
      <c r="Q37" s="41">
        <f t="shared" si="1"/>
        <v>150000</v>
      </c>
      <c r="R37" s="40">
        <f t="shared" si="2"/>
        <v>0</v>
      </c>
      <c r="S37" s="36">
        <f>IF(R37=0,0,IF(H37=0,VLOOKUP(G37,'Ma-Chuc_Danh'!$A$5:$C$9,3,0),VLOOKUP(G37,'Ma-Chuc_Danh'!$E$5:$G$7,3,0)))</f>
        <v>0</v>
      </c>
      <c r="T37" s="41">
        <f t="shared" si="3"/>
        <v>0</v>
      </c>
      <c r="U37" s="35">
        <f t="shared" si="4"/>
        <v>2</v>
      </c>
      <c r="V37" s="41">
        <f t="shared" si="5"/>
        <v>150000</v>
      </c>
      <c r="W37" s="41"/>
      <c r="X37" s="41">
        <f t="shared" si="7"/>
        <v>150000</v>
      </c>
      <c r="Y37" s="41"/>
      <c r="Z37" s="37">
        <v>0</v>
      </c>
      <c r="AA37" s="37">
        <v>0</v>
      </c>
      <c r="AB37" s="37">
        <v>2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0</v>
      </c>
      <c r="AR37" s="37">
        <v>0</v>
      </c>
      <c r="AS37" s="87" t="s">
        <v>339</v>
      </c>
    </row>
    <row r="38" spans="1:45" ht="30.75" customHeight="1">
      <c r="A38" s="37">
        <f t="shared" si="6"/>
        <v>26</v>
      </c>
      <c r="B38" s="37" t="s">
        <v>286</v>
      </c>
      <c r="C38" s="38" t="s">
        <v>303</v>
      </c>
      <c r="D38" s="39" t="s">
        <v>304</v>
      </c>
      <c r="E38" s="34" t="s">
        <v>327</v>
      </c>
      <c r="F38" s="39" t="s">
        <v>328</v>
      </c>
      <c r="G38" s="34" t="s">
        <v>78</v>
      </c>
      <c r="H38" s="34"/>
      <c r="I38" s="37" t="s">
        <v>345</v>
      </c>
      <c r="J38" s="37" t="s">
        <v>346</v>
      </c>
      <c r="K38" s="37" t="s">
        <v>24</v>
      </c>
      <c r="L38" s="37" t="s">
        <v>399</v>
      </c>
      <c r="M38" s="37" t="s">
        <v>451</v>
      </c>
      <c r="N38" s="78" t="s">
        <v>490</v>
      </c>
      <c r="O38" s="40">
        <f t="shared" si="0"/>
        <v>2</v>
      </c>
      <c r="P38" s="36">
        <f>IF(O38=0,0,IF(H38=0,VLOOKUP(G38,'Ma-Chuc_Danh'!$A$5:$C$9,2,0),VLOOKUP(G38,'Ma-Chuc_Danh'!$E$5:$G$7,2,0)))</f>
        <v>75000</v>
      </c>
      <c r="Q38" s="41">
        <f t="shared" si="1"/>
        <v>150000</v>
      </c>
      <c r="R38" s="40">
        <f t="shared" si="2"/>
        <v>0</v>
      </c>
      <c r="S38" s="36">
        <f>IF(R38=0,0,IF(H38=0,VLOOKUP(G38,'Ma-Chuc_Danh'!$A$5:$C$9,3,0),VLOOKUP(G38,'Ma-Chuc_Danh'!$E$5:$G$7,3,0)))</f>
        <v>0</v>
      </c>
      <c r="T38" s="41">
        <f t="shared" si="3"/>
        <v>0</v>
      </c>
      <c r="U38" s="35">
        <f t="shared" si="4"/>
        <v>2</v>
      </c>
      <c r="V38" s="41">
        <f t="shared" si="5"/>
        <v>150000</v>
      </c>
      <c r="W38" s="41"/>
      <c r="X38" s="41">
        <f t="shared" si="7"/>
        <v>150000</v>
      </c>
      <c r="Y38" s="41"/>
      <c r="Z38" s="37">
        <v>0</v>
      </c>
      <c r="AA38" s="37">
        <v>0</v>
      </c>
      <c r="AB38" s="37">
        <v>2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7">
        <v>0</v>
      </c>
      <c r="AL38" s="37">
        <v>0</v>
      </c>
      <c r="AM38" s="37">
        <v>0</v>
      </c>
      <c r="AN38" s="37">
        <v>0</v>
      </c>
      <c r="AO38" s="37">
        <v>0</v>
      </c>
      <c r="AP38" s="37">
        <v>0</v>
      </c>
      <c r="AQ38" s="37">
        <v>0</v>
      </c>
      <c r="AR38" s="37">
        <v>0</v>
      </c>
      <c r="AS38" s="87" t="s">
        <v>339</v>
      </c>
    </row>
    <row r="39" spans="1:45" ht="30.75" customHeight="1">
      <c r="A39" s="37">
        <f t="shared" si="6"/>
        <v>27</v>
      </c>
      <c r="B39" s="37" t="s">
        <v>286</v>
      </c>
      <c r="C39" s="38" t="s">
        <v>303</v>
      </c>
      <c r="D39" s="39" t="s">
        <v>304</v>
      </c>
      <c r="E39" s="34" t="s">
        <v>327</v>
      </c>
      <c r="F39" s="39" t="s">
        <v>328</v>
      </c>
      <c r="G39" s="34" t="s">
        <v>78</v>
      </c>
      <c r="H39" s="34"/>
      <c r="I39" s="37" t="s">
        <v>345</v>
      </c>
      <c r="J39" s="37" t="s">
        <v>346</v>
      </c>
      <c r="K39" s="37" t="s">
        <v>24</v>
      </c>
      <c r="L39" s="37" t="s">
        <v>242</v>
      </c>
      <c r="M39" s="37" t="s">
        <v>451</v>
      </c>
      <c r="N39" s="78" t="s">
        <v>490</v>
      </c>
      <c r="O39" s="40">
        <f t="shared" si="0"/>
        <v>2.5</v>
      </c>
      <c r="P39" s="36">
        <f>IF(O39=0,0,IF(H39=0,VLOOKUP(G39,'Ma-Chuc_Danh'!$A$5:$C$9,2,0),VLOOKUP(G39,'Ma-Chuc_Danh'!$E$5:$G$7,2,0)))</f>
        <v>75000</v>
      </c>
      <c r="Q39" s="41">
        <f t="shared" si="1"/>
        <v>187500</v>
      </c>
      <c r="R39" s="40">
        <f t="shared" si="2"/>
        <v>0</v>
      </c>
      <c r="S39" s="36">
        <f>IF(R39=0,0,IF(H39=0,VLOOKUP(G39,'Ma-Chuc_Danh'!$A$5:$C$9,3,0),VLOOKUP(G39,'Ma-Chuc_Danh'!$E$5:$G$7,3,0)))</f>
        <v>0</v>
      </c>
      <c r="T39" s="41">
        <f t="shared" si="3"/>
        <v>0</v>
      </c>
      <c r="U39" s="35">
        <f t="shared" si="4"/>
        <v>2.5</v>
      </c>
      <c r="V39" s="41">
        <f t="shared" si="5"/>
        <v>187500</v>
      </c>
      <c r="W39" s="41"/>
      <c r="X39" s="41">
        <f t="shared" si="7"/>
        <v>187500</v>
      </c>
      <c r="Y39" s="41"/>
      <c r="Z39" s="37">
        <v>0</v>
      </c>
      <c r="AA39" s="37">
        <v>0</v>
      </c>
      <c r="AB39" s="37">
        <v>2.5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37">
        <v>0</v>
      </c>
      <c r="AJ39" s="37">
        <v>0</v>
      </c>
      <c r="AK39" s="37">
        <v>0</v>
      </c>
      <c r="AL39" s="37">
        <v>0</v>
      </c>
      <c r="AM39" s="37">
        <v>0</v>
      </c>
      <c r="AN39" s="37">
        <v>0</v>
      </c>
      <c r="AO39" s="37">
        <v>0</v>
      </c>
      <c r="AP39" s="37">
        <v>0</v>
      </c>
      <c r="AQ39" s="37">
        <v>0</v>
      </c>
      <c r="AR39" s="37">
        <v>0</v>
      </c>
      <c r="AS39" s="87" t="s">
        <v>339</v>
      </c>
    </row>
    <row r="40" spans="1:45" ht="30.75" customHeight="1">
      <c r="A40" s="37">
        <f t="shared" si="6"/>
        <v>28</v>
      </c>
      <c r="B40" s="37" t="s">
        <v>286</v>
      </c>
      <c r="C40" s="38" t="s">
        <v>303</v>
      </c>
      <c r="D40" s="39" t="s">
        <v>304</v>
      </c>
      <c r="E40" s="34" t="s">
        <v>327</v>
      </c>
      <c r="F40" s="39" t="s">
        <v>328</v>
      </c>
      <c r="G40" s="34" t="s">
        <v>78</v>
      </c>
      <c r="H40" s="34"/>
      <c r="I40" s="37" t="s">
        <v>345</v>
      </c>
      <c r="J40" s="37" t="s">
        <v>346</v>
      </c>
      <c r="K40" s="37" t="s">
        <v>24</v>
      </c>
      <c r="L40" s="37" t="s">
        <v>243</v>
      </c>
      <c r="M40" s="37" t="s">
        <v>451</v>
      </c>
      <c r="N40" s="78" t="s">
        <v>490</v>
      </c>
      <c r="O40" s="40">
        <f t="shared" si="0"/>
        <v>3.2</v>
      </c>
      <c r="P40" s="36">
        <f>IF(O40=0,0,IF(H40=0,VLOOKUP(G40,'Ma-Chuc_Danh'!$A$5:$C$9,2,0),VLOOKUP(G40,'Ma-Chuc_Danh'!$E$5:$G$7,2,0)))</f>
        <v>75000</v>
      </c>
      <c r="Q40" s="41">
        <f t="shared" si="1"/>
        <v>240000</v>
      </c>
      <c r="R40" s="40">
        <f t="shared" si="2"/>
        <v>0</v>
      </c>
      <c r="S40" s="36">
        <f>IF(R40=0,0,IF(H40=0,VLOOKUP(G40,'Ma-Chuc_Danh'!$A$5:$C$9,3,0),VLOOKUP(G40,'Ma-Chuc_Danh'!$E$5:$G$7,3,0)))</f>
        <v>0</v>
      </c>
      <c r="T40" s="41">
        <f t="shared" si="3"/>
        <v>0</v>
      </c>
      <c r="U40" s="35">
        <f t="shared" si="4"/>
        <v>3.2</v>
      </c>
      <c r="V40" s="41">
        <f t="shared" si="5"/>
        <v>240000</v>
      </c>
      <c r="W40" s="41"/>
      <c r="X40" s="41">
        <f t="shared" si="7"/>
        <v>240000</v>
      </c>
      <c r="Y40" s="41"/>
      <c r="Z40" s="37">
        <v>0</v>
      </c>
      <c r="AA40" s="37">
        <v>0</v>
      </c>
      <c r="AB40" s="37">
        <v>3.2</v>
      </c>
      <c r="AC40" s="37">
        <v>0</v>
      </c>
      <c r="AD40" s="37">
        <v>0</v>
      </c>
      <c r="AE40" s="37">
        <v>0</v>
      </c>
      <c r="AF40" s="37">
        <v>0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0</v>
      </c>
      <c r="AM40" s="37">
        <v>0</v>
      </c>
      <c r="AN40" s="37">
        <v>0</v>
      </c>
      <c r="AO40" s="37">
        <v>0</v>
      </c>
      <c r="AP40" s="37">
        <v>0</v>
      </c>
      <c r="AQ40" s="37">
        <v>0</v>
      </c>
      <c r="AR40" s="37">
        <v>0</v>
      </c>
      <c r="AS40" s="87" t="s">
        <v>339</v>
      </c>
    </row>
    <row r="41" spans="1:45" ht="30.75" customHeight="1">
      <c r="A41" s="37">
        <f t="shared" si="6"/>
        <v>29</v>
      </c>
      <c r="B41" s="37" t="s">
        <v>286</v>
      </c>
      <c r="C41" s="38" t="s">
        <v>303</v>
      </c>
      <c r="D41" s="39" t="s">
        <v>304</v>
      </c>
      <c r="E41" s="34" t="s">
        <v>327</v>
      </c>
      <c r="F41" s="39" t="s">
        <v>328</v>
      </c>
      <c r="G41" s="34" t="s">
        <v>78</v>
      </c>
      <c r="H41" s="34"/>
      <c r="I41" s="37" t="s">
        <v>345</v>
      </c>
      <c r="J41" s="37" t="s">
        <v>346</v>
      </c>
      <c r="K41" s="37" t="s">
        <v>24</v>
      </c>
      <c r="L41" s="37" t="s">
        <v>244</v>
      </c>
      <c r="M41" s="37" t="s">
        <v>451</v>
      </c>
      <c r="N41" s="78" t="s">
        <v>490</v>
      </c>
      <c r="O41" s="40">
        <f t="shared" si="0"/>
        <v>2.4</v>
      </c>
      <c r="P41" s="36">
        <f>IF(O41=0,0,IF(H41=0,VLOOKUP(G41,'Ma-Chuc_Danh'!$A$5:$C$9,2,0),VLOOKUP(G41,'Ma-Chuc_Danh'!$E$5:$G$7,2,0)))</f>
        <v>75000</v>
      </c>
      <c r="Q41" s="41">
        <f>ROUND(P41*O41,0)</f>
        <v>180000</v>
      </c>
      <c r="R41" s="40">
        <f t="shared" si="2"/>
        <v>0</v>
      </c>
      <c r="S41" s="36">
        <f>IF(R41=0,0,IF(H41=0,VLOOKUP(G41,'Ma-Chuc_Danh'!$A$5:$C$9,3,0),VLOOKUP(G41,'Ma-Chuc_Danh'!$E$5:$G$7,3,0)))</f>
        <v>0</v>
      </c>
      <c r="T41" s="41">
        <f>ROUND(S41*R41,0)</f>
        <v>0</v>
      </c>
      <c r="U41" s="35">
        <f>R41+O41</f>
        <v>2.4</v>
      </c>
      <c r="V41" s="41">
        <f>T41+Q41</f>
        <v>180000</v>
      </c>
      <c r="W41" s="41"/>
      <c r="X41" s="41">
        <f t="shared" si="7"/>
        <v>180000</v>
      </c>
      <c r="Y41" s="41"/>
      <c r="Z41" s="37">
        <v>0</v>
      </c>
      <c r="AA41" s="37">
        <v>0</v>
      </c>
      <c r="AB41" s="37">
        <v>2.4</v>
      </c>
      <c r="AC41" s="37">
        <v>0</v>
      </c>
      <c r="AD41" s="37">
        <v>0</v>
      </c>
      <c r="AE41" s="37">
        <v>0</v>
      </c>
      <c r="AF41" s="37">
        <v>0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</v>
      </c>
      <c r="AM41" s="37">
        <v>0</v>
      </c>
      <c r="AN41" s="37">
        <v>0</v>
      </c>
      <c r="AO41" s="37">
        <v>0</v>
      </c>
      <c r="AP41" s="37">
        <v>0</v>
      </c>
      <c r="AQ41" s="37">
        <v>0</v>
      </c>
      <c r="AR41" s="37">
        <v>0</v>
      </c>
      <c r="AS41" s="87" t="s">
        <v>339</v>
      </c>
    </row>
    <row r="42" spans="1:45" ht="30.75" customHeight="1">
      <c r="A42" s="37">
        <f t="shared" si="6"/>
        <v>30</v>
      </c>
      <c r="B42" s="37" t="s">
        <v>286</v>
      </c>
      <c r="C42" s="38" t="s">
        <v>303</v>
      </c>
      <c r="D42" s="39" t="s">
        <v>304</v>
      </c>
      <c r="E42" s="34" t="s">
        <v>327</v>
      </c>
      <c r="F42" s="39" t="s">
        <v>328</v>
      </c>
      <c r="G42" s="34" t="s">
        <v>78</v>
      </c>
      <c r="H42" s="34"/>
      <c r="I42" s="37" t="s">
        <v>345</v>
      </c>
      <c r="J42" s="37" t="s">
        <v>346</v>
      </c>
      <c r="K42" s="37" t="s">
        <v>24</v>
      </c>
      <c r="L42" s="37" t="s">
        <v>400</v>
      </c>
      <c r="M42" s="37" t="s">
        <v>451</v>
      </c>
      <c r="N42" s="78" t="s">
        <v>490</v>
      </c>
      <c r="O42" s="40">
        <f t="shared" si="0"/>
        <v>1.2</v>
      </c>
      <c r="P42" s="36">
        <f>IF(O42=0,0,IF(H42=0,VLOOKUP(G42,'Ma-Chuc_Danh'!$A$5:$C$9,2,0),VLOOKUP(G42,'Ma-Chuc_Danh'!$E$5:$G$7,2,0)))</f>
        <v>75000</v>
      </c>
      <c r="Q42" s="41">
        <f t="shared" si="1"/>
        <v>90000</v>
      </c>
      <c r="R42" s="40">
        <f t="shared" si="2"/>
        <v>0</v>
      </c>
      <c r="S42" s="36">
        <f>IF(R42=0,0,IF(H42=0,VLOOKUP(G42,'Ma-Chuc_Danh'!$A$5:$C$9,3,0),VLOOKUP(G42,'Ma-Chuc_Danh'!$E$5:$G$7,3,0)))</f>
        <v>0</v>
      </c>
      <c r="T42" s="41">
        <f t="shared" si="3"/>
        <v>0</v>
      </c>
      <c r="U42" s="35">
        <f t="shared" si="4"/>
        <v>1.2</v>
      </c>
      <c r="V42" s="41">
        <f t="shared" si="5"/>
        <v>90000</v>
      </c>
      <c r="W42" s="41"/>
      <c r="X42" s="41">
        <f t="shared" si="7"/>
        <v>90000</v>
      </c>
      <c r="Y42" s="41"/>
      <c r="Z42" s="37">
        <v>0</v>
      </c>
      <c r="AA42" s="37">
        <v>0</v>
      </c>
      <c r="AB42" s="37">
        <v>1.2</v>
      </c>
      <c r="AC42" s="37">
        <v>0</v>
      </c>
      <c r="AD42" s="37">
        <v>0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0</v>
      </c>
      <c r="AM42" s="37">
        <v>0</v>
      </c>
      <c r="AN42" s="37">
        <v>0</v>
      </c>
      <c r="AO42" s="37">
        <v>0</v>
      </c>
      <c r="AP42" s="37">
        <v>0</v>
      </c>
      <c r="AQ42" s="37">
        <v>0</v>
      </c>
      <c r="AR42" s="37">
        <v>0</v>
      </c>
      <c r="AS42" s="87" t="s">
        <v>339</v>
      </c>
    </row>
    <row r="43" spans="1:45" ht="30.75" customHeight="1">
      <c r="A43" s="37">
        <f t="shared" si="6"/>
        <v>31</v>
      </c>
      <c r="B43" s="37" t="s">
        <v>286</v>
      </c>
      <c r="C43" s="38" t="s">
        <v>303</v>
      </c>
      <c r="D43" s="39" t="s">
        <v>304</v>
      </c>
      <c r="E43" s="34" t="s">
        <v>327</v>
      </c>
      <c r="F43" s="39" t="s">
        <v>328</v>
      </c>
      <c r="G43" s="34" t="s">
        <v>78</v>
      </c>
      <c r="H43" s="34"/>
      <c r="I43" s="37" t="s">
        <v>345</v>
      </c>
      <c r="J43" s="37" t="s">
        <v>346</v>
      </c>
      <c r="K43" s="37" t="s">
        <v>25</v>
      </c>
      <c r="L43" s="37" t="s">
        <v>398</v>
      </c>
      <c r="M43" s="37" t="s">
        <v>451</v>
      </c>
      <c r="N43" s="78" t="s">
        <v>490</v>
      </c>
      <c r="O43" s="40">
        <f t="shared" si="0"/>
        <v>5</v>
      </c>
      <c r="P43" s="36">
        <f>IF(O43=0,0,IF(H43=0,VLOOKUP(G43,'Ma-Chuc_Danh'!$A$5:$C$9,2,0),VLOOKUP(G43,'Ma-Chuc_Danh'!$E$5:$G$7,2,0)))</f>
        <v>75000</v>
      </c>
      <c r="Q43" s="41">
        <f t="shared" si="1"/>
        <v>375000</v>
      </c>
      <c r="R43" s="40">
        <f t="shared" si="2"/>
        <v>0</v>
      </c>
      <c r="S43" s="36">
        <f>IF(R43=0,0,IF(H43=0,VLOOKUP(G43,'Ma-Chuc_Danh'!$A$5:$C$9,3,0),VLOOKUP(G43,'Ma-Chuc_Danh'!$E$5:$G$7,3,0)))</f>
        <v>0</v>
      </c>
      <c r="T43" s="41">
        <f t="shared" si="3"/>
        <v>0</v>
      </c>
      <c r="U43" s="35">
        <f t="shared" si="4"/>
        <v>5</v>
      </c>
      <c r="V43" s="41">
        <f t="shared" si="5"/>
        <v>375000</v>
      </c>
      <c r="W43" s="41"/>
      <c r="X43" s="41">
        <f t="shared" si="7"/>
        <v>375000</v>
      </c>
      <c r="Y43" s="41"/>
      <c r="Z43" s="37">
        <v>0</v>
      </c>
      <c r="AA43" s="37">
        <v>5</v>
      </c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</v>
      </c>
      <c r="AM43" s="37">
        <v>0</v>
      </c>
      <c r="AN43" s="37">
        <v>0</v>
      </c>
      <c r="AO43" s="37">
        <v>0</v>
      </c>
      <c r="AP43" s="37">
        <v>0</v>
      </c>
      <c r="AQ43" s="37">
        <v>0</v>
      </c>
      <c r="AR43" s="37">
        <v>0</v>
      </c>
      <c r="AS43" s="87" t="s">
        <v>339</v>
      </c>
    </row>
    <row r="44" spans="1:45" ht="30.75" customHeight="1">
      <c r="A44" s="37">
        <f t="shared" si="6"/>
        <v>32</v>
      </c>
      <c r="B44" s="37" t="s">
        <v>286</v>
      </c>
      <c r="C44" s="38" t="s">
        <v>303</v>
      </c>
      <c r="D44" s="42" t="s">
        <v>304</v>
      </c>
      <c r="E44" s="34" t="s">
        <v>327</v>
      </c>
      <c r="F44" s="42" t="s">
        <v>328</v>
      </c>
      <c r="G44" s="34" t="s">
        <v>78</v>
      </c>
      <c r="H44" s="34"/>
      <c r="I44" s="37" t="s">
        <v>345</v>
      </c>
      <c r="J44" s="37" t="s">
        <v>346</v>
      </c>
      <c r="K44" s="37" t="s">
        <v>25</v>
      </c>
      <c r="L44" s="37" t="s">
        <v>399</v>
      </c>
      <c r="M44" s="37" t="s">
        <v>451</v>
      </c>
      <c r="N44" s="78" t="s">
        <v>490</v>
      </c>
      <c r="O44" s="40">
        <f t="shared" si="0"/>
        <v>5</v>
      </c>
      <c r="P44" s="36">
        <f>IF(O44=0,0,IF(H44=0,VLOOKUP(G44,'Ma-Chuc_Danh'!$A$5:$C$9,2,0),VLOOKUP(G44,'Ma-Chuc_Danh'!$E$5:$G$7,2,0)))</f>
        <v>75000</v>
      </c>
      <c r="Q44" s="41">
        <f t="shared" ref="Q44:Q51" si="8">ROUND(P44*O44,0)</f>
        <v>375000</v>
      </c>
      <c r="R44" s="40">
        <f t="shared" si="2"/>
        <v>0</v>
      </c>
      <c r="S44" s="36">
        <f>IF(R44=0,0,IF(H44=0,VLOOKUP(G44,'Ma-Chuc_Danh'!$A$5:$C$9,3,0),VLOOKUP(G44,'Ma-Chuc_Danh'!$E$5:$G$7,3,0)))</f>
        <v>0</v>
      </c>
      <c r="T44" s="41">
        <f t="shared" ref="T44:T51" si="9">ROUND(S44*R44,0)</f>
        <v>0</v>
      </c>
      <c r="U44" s="35">
        <f t="shared" ref="U44:U51" si="10">R44+O44</f>
        <v>5</v>
      </c>
      <c r="V44" s="41">
        <f t="shared" ref="V44:V51" si="11">T44+Q44</f>
        <v>375000</v>
      </c>
      <c r="W44" s="41"/>
      <c r="X44" s="41">
        <f t="shared" si="7"/>
        <v>375000</v>
      </c>
      <c r="Y44" s="41"/>
      <c r="Z44" s="37">
        <v>0</v>
      </c>
      <c r="AA44" s="37">
        <v>5</v>
      </c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0</v>
      </c>
      <c r="AM44" s="37">
        <v>0</v>
      </c>
      <c r="AN44" s="37">
        <v>0</v>
      </c>
      <c r="AO44" s="37">
        <v>0</v>
      </c>
      <c r="AP44" s="37">
        <v>0</v>
      </c>
      <c r="AQ44" s="37">
        <v>0</v>
      </c>
      <c r="AR44" s="37">
        <v>0</v>
      </c>
      <c r="AS44" s="87" t="s">
        <v>339</v>
      </c>
    </row>
    <row r="45" spans="1:45" ht="30.75" customHeight="1">
      <c r="A45" s="37">
        <f t="shared" si="6"/>
        <v>33</v>
      </c>
      <c r="B45" s="37" t="s">
        <v>286</v>
      </c>
      <c r="C45" s="38" t="s">
        <v>303</v>
      </c>
      <c r="D45" s="42" t="s">
        <v>304</v>
      </c>
      <c r="E45" s="34" t="s">
        <v>327</v>
      </c>
      <c r="F45" s="42" t="s">
        <v>328</v>
      </c>
      <c r="G45" s="34" t="s">
        <v>78</v>
      </c>
      <c r="H45" s="34"/>
      <c r="I45" s="37" t="s">
        <v>345</v>
      </c>
      <c r="J45" s="37" t="s">
        <v>346</v>
      </c>
      <c r="K45" s="37" t="s">
        <v>25</v>
      </c>
      <c r="L45" s="37" t="s">
        <v>242</v>
      </c>
      <c r="M45" s="37" t="s">
        <v>451</v>
      </c>
      <c r="N45" s="78" t="s">
        <v>490</v>
      </c>
      <c r="O45" s="40">
        <f t="shared" si="0"/>
        <v>6.1</v>
      </c>
      <c r="P45" s="36">
        <f>IF(O45=0,0,IF(H45=0,VLOOKUP(G45,'Ma-Chuc_Danh'!$A$5:$C$9,2,0),VLOOKUP(G45,'Ma-Chuc_Danh'!$E$5:$G$7,2,0)))</f>
        <v>75000</v>
      </c>
      <c r="Q45" s="41">
        <f t="shared" si="8"/>
        <v>457500</v>
      </c>
      <c r="R45" s="40">
        <f t="shared" si="2"/>
        <v>0</v>
      </c>
      <c r="S45" s="36">
        <f>IF(R45=0,0,IF(H45=0,VLOOKUP(G45,'Ma-Chuc_Danh'!$A$5:$C$9,3,0),VLOOKUP(G45,'Ma-Chuc_Danh'!$E$5:$G$7,3,0)))</f>
        <v>0</v>
      </c>
      <c r="T45" s="41">
        <f t="shared" si="9"/>
        <v>0</v>
      </c>
      <c r="U45" s="35">
        <f t="shared" si="10"/>
        <v>6.1</v>
      </c>
      <c r="V45" s="41">
        <f t="shared" si="11"/>
        <v>457500</v>
      </c>
      <c r="W45" s="41"/>
      <c r="X45" s="41">
        <f t="shared" si="7"/>
        <v>457500</v>
      </c>
      <c r="Y45" s="41"/>
      <c r="Z45" s="37">
        <v>0</v>
      </c>
      <c r="AA45" s="37">
        <v>6.1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0</v>
      </c>
      <c r="AM45" s="37">
        <v>0</v>
      </c>
      <c r="AN45" s="37">
        <v>0</v>
      </c>
      <c r="AO45" s="37">
        <v>0</v>
      </c>
      <c r="AP45" s="37">
        <v>0</v>
      </c>
      <c r="AQ45" s="37">
        <v>0</v>
      </c>
      <c r="AR45" s="37">
        <v>0</v>
      </c>
      <c r="AS45" s="87" t="s">
        <v>339</v>
      </c>
    </row>
    <row r="46" spans="1:45" ht="30.75" customHeight="1">
      <c r="A46" s="37">
        <f t="shared" si="6"/>
        <v>34</v>
      </c>
      <c r="B46" s="37" t="s">
        <v>286</v>
      </c>
      <c r="C46" s="38" t="s">
        <v>303</v>
      </c>
      <c r="D46" s="39" t="s">
        <v>304</v>
      </c>
      <c r="E46" s="34" t="s">
        <v>327</v>
      </c>
      <c r="F46" s="39" t="s">
        <v>328</v>
      </c>
      <c r="G46" s="34" t="s">
        <v>78</v>
      </c>
      <c r="H46" s="34"/>
      <c r="I46" s="37" t="s">
        <v>345</v>
      </c>
      <c r="J46" s="37" t="s">
        <v>346</v>
      </c>
      <c r="K46" s="37" t="s">
        <v>25</v>
      </c>
      <c r="L46" s="37" t="s">
        <v>243</v>
      </c>
      <c r="M46" s="37" t="s">
        <v>451</v>
      </c>
      <c r="N46" s="78" t="s">
        <v>490</v>
      </c>
      <c r="O46" s="40">
        <f t="shared" si="0"/>
        <v>7.9</v>
      </c>
      <c r="P46" s="36">
        <f>IF(O46=0,0,IF(H46=0,VLOOKUP(G46,'Ma-Chuc_Danh'!$A$5:$C$9,2,0),VLOOKUP(G46,'Ma-Chuc_Danh'!$E$5:$G$7,2,0)))</f>
        <v>75000</v>
      </c>
      <c r="Q46" s="41">
        <f t="shared" si="8"/>
        <v>592500</v>
      </c>
      <c r="R46" s="40">
        <f t="shared" si="2"/>
        <v>0</v>
      </c>
      <c r="S46" s="36">
        <f>IF(R46=0,0,IF(H46=0,VLOOKUP(G46,'Ma-Chuc_Danh'!$A$5:$C$9,3,0),VLOOKUP(G46,'Ma-Chuc_Danh'!$E$5:$G$7,3,0)))</f>
        <v>0</v>
      </c>
      <c r="T46" s="41">
        <f t="shared" si="9"/>
        <v>0</v>
      </c>
      <c r="U46" s="35">
        <f t="shared" si="10"/>
        <v>7.9</v>
      </c>
      <c r="V46" s="41">
        <f t="shared" si="11"/>
        <v>592500</v>
      </c>
      <c r="W46" s="41"/>
      <c r="X46" s="41">
        <f t="shared" si="7"/>
        <v>592500</v>
      </c>
      <c r="Y46" s="41"/>
      <c r="Z46" s="37">
        <v>0</v>
      </c>
      <c r="AA46" s="37">
        <v>7.9</v>
      </c>
      <c r="AB46" s="37">
        <v>0</v>
      </c>
      <c r="AC46" s="37">
        <v>0</v>
      </c>
      <c r="AD46" s="37">
        <v>0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  <c r="AJ46" s="37">
        <v>0</v>
      </c>
      <c r="AK46" s="37">
        <v>0</v>
      </c>
      <c r="AL46" s="37">
        <v>0</v>
      </c>
      <c r="AM46" s="37">
        <v>0</v>
      </c>
      <c r="AN46" s="37">
        <v>0</v>
      </c>
      <c r="AO46" s="37">
        <v>0</v>
      </c>
      <c r="AP46" s="37">
        <v>0</v>
      </c>
      <c r="AQ46" s="37">
        <v>0</v>
      </c>
      <c r="AR46" s="37">
        <v>0</v>
      </c>
      <c r="AS46" s="87" t="s">
        <v>339</v>
      </c>
    </row>
    <row r="47" spans="1:45" ht="30.75" customHeight="1">
      <c r="A47" s="37">
        <f t="shared" si="6"/>
        <v>35</v>
      </c>
      <c r="B47" s="37" t="s">
        <v>286</v>
      </c>
      <c r="C47" s="38" t="s">
        <v>303</v>
      </c>
      <c r="D47" s="42" t="s">
        <v>304</v>
      </c>
      <c r="E47" s="34" t="s">
        <v>327</v>
      </c>
      <c r="F47" s="42" t="s">
        <v>328</v>
      </c>
      <c r="G47" s="34" t="s">
        <v>78</v>
      </c>
      <c r="H47" s="34"/>
      <c r="I47" s="37" t="s">
        <v>345</v>
      </c>
      <c r="J47" s="37" t="s">
        <v>346</v>
      </c>
      <c r="K47" s="37" t="s">
        <v>25</v>
      </c>
      <c r="L47" s="37" t="s">
        <v>244</v>
      </c>
      <c r="M47" s="37" t="s">
        <v>451</v>
      </c>
      <c r="N47" s="78" t="s">
        <v>490</v>
      </c>
      <c r="O47" s="40">
        <f t="shared" si="0"/>
        <v>6</v>
      </c>
      <c r="P47" s="36">
        <f>IF(O47=0,0,IF(H47=0,VLOOKUP(G47,'Ma-Chuc_Danh'!$A$5:$C$9,2,0),VLOOKUP(G47,'Ma-Chuc_Danh'!$E$5:$G$7,2,0)))</f>
        <v>75000</v>
      </c>
      <c r="Q47" s="41">
        <f t="shared" si="8"/>
        <v>450000</v>
      </c>
      <c r="R47" s="40">
        <f t="shared" si="2"/>
        <v>0</v>
      </c>
      <c r="S47" s="36">
        <f>IF(R47=0,0,IF(H47=0,VLOOKUP(G47,'Ma-Chuc_Danh'!$A$5:$C$9,3,0),VLOOKUP(G47,'Ma-Chuc_Danh'!$E$5:$G$7,3,0)))</f>
        <v>0</v>
      </c>
      <c r="T47" s="41">
        <f t="shared" si="9"/>
        <v>0</v>
      </c>
      <c r="U47" s="35">
        <f t="shared" si="10"/>
        <v>6</v>
      </c>
      <c r="V47" s="41">
        <f t="shared" si="11"/>
        <v>450000</v>
      </c>
      <c r="W47" s="41"/>
      <c r="X47" s="41">
        <f t="shared" si="7"/>
        <v>450000</v>
      </c>
      <c r="Y47" s="41"/>
      <c r="Z47" s="37">
        <v>0</v>
      </c>
      <c r="AA47" s="37">
        <v>6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  <c r="AJ47" s="37">
        <v>0</v>
      </c>
      <c r="AK47" s="37">
        <v>0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37">
        <v>0</v>
      </c>
      <c r="AS47" s="87" t="s">
        <v>339</v>
      </c>
    </row>
    <row r="48" spans="1:45" ht="30.75" customHeight="1">
      <c r="A48" s="37">
        <f t="shared" si="6"/>
        <v>36</v>
      </c>
      <c r="B48" s="37" t="s">
        <v>286</v>
      </c>
      <c r="C48" s="38" t="s">
        <v>303</v>
      </c>
      <c r="D48" s="42" t="s">
        <v>304</v>
      </c>
      <c r="E48" s="34" t="s">
        <v>327</v>
      </c>
      <c r="F48" s="42" t="s">
        <v>328</v>
      </c>
      <c r="G48" s="34" t="s">
        <v>78</v>
      </c>
      <c r="H48" s="34"/>
      <c r="I48" s="37" t="s">
        <v>345</v>
      </c>
      <c r="J48" s="37" t="s">
        <v>346</v>
      </c>
      <c r="K48" s="37" t="s">
        <v>25</v>
      </c>
      <c r="L48" s="37" t="s">
        <v>400</v>
      </c>
      <c r="M48" s="37" t="s">
        <v>451</v>
      </c>
      <c r="N48" s="78" t="s">
        <v>490</v>
      </c>
      <c r="O48" s="40">
        <f t="shared" si="0"/>
        <v>3</v>
      </c>
      <c r="P48" s="36">
        <f>IF(O48=0,0,IF(H48=0,VLOOKUP(G48,'Ma-Chuc_Danh'!$A$5:$C$9,2,0),VLOOKUP(G48,'Ma-Chuc_Danh'!$E$5:$G$7,2,0)))</f>
        <v>75000</v>
      </c>
      <c r="Q48" s="41">
        <f t="shared" si="8"/>
        <v>225000</v>
      </c>
      <c r="R48" s="40">
        <f t="shared" si="2"/>
        <v>0</v>
      </c>
      <c r="S48" s="36">
        <f>IF(R48=0,0,IF(H48=0,VLOOKUP(G48,'Ma-Chuc_Danh'!$A$5:$C$9,3,0),VLOOKUP(G48,'Ma-Chuc_Danh'!$E$5:$G$7,3,0)))</f>
        <v>0</v>
      </c>
      <c r="T48" s="41">
        <f t="shared" si="9"/>
        <v>0</v>
      </c>
      <c r="U48" s="35">
        <f t="shared" si="10"/>
        <v>3</v>
      </c>
      <c r="V48" s="41">
        <f t="shared" si="11"/>
        <v>225000</v>
      </c>
      <c r="W48" s="41"/>
      <c r="X48" s="41">
        <f t="shared" si="7"/>
        <v>225000</v>
      </c>
      <c r="Y48" s="41"/>
      <c r="Z48" s="37">
        <v>0</v>
      </c>
      <c r="AA48" s="37">
        <v>3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87" t="s">
        <v>339</v>
      </c>
    </row>
    <row r="49" spans="1:45" ht="30.75" customHeight="1">
      <c r="A49" s="37">
        <f t="shared" si="6"/>
        <v>37</v>
      </c>
      <c r="B49" s="37" t="s">
        <v>287</v>
      </c>
      <c r="C49" s="38" t="s">
        <v>305</v>
      </c>
      <c r="D49" s="39" t="s">
        <v>113</v>
      </c>
      <c r="E49" s="34" t="s">
        <v>329</v>
      </c>
      <c r="F49" s="39" t="s">
        <v>330</v>
      </c>
      <c r="G49" s="34" t="s">
        <v>79</v>
      </c>
      <c r="H49" s="34"/>
      <c r="I49" s="80" t="s">
        <v>526</v>
      </c>
      <c r="J49" s="80" t="s">
        <v>349</v>
      </c>
      <c r="K49" s="37" t="s">
        <v>19</v>
      </c>
      <c r="L49" s="37" t="s">
        <v>401</v>
      </c>
      <c r="M49" s="37" t="s">
        <v>452</v>
      </c>
      <c r="N49" s="78" t="s">
        <v>491</v>
      </c>
      <c r="O49" s="40">
        <f t="shared" si="0"/>
        <v>0</v>
      </c>
      <c r="P49" s="36">
        <f>IF(O49=0,0,IF(H49=0,VLOOKUP(G49,'Ma-Chuc_Danh'!$A$5:$C$9,2,0),VLOOKUP(G49,'Ma-Chuc_Danh'!$E$5:$G$7,2,0)))</f>
        <v>0</v>
      </c>
      <c r="Q49" s="41">
        <f t="shared" si="8"/>
        <v>0</v>
      </c>
      <c r="R49" s="40">
        <f t="shared" si="2"/>
        <v>10</v>
      </c>
      <c r="S49" s="36">
        <f>IF(R49=0,0,IF(H49=0,VLOOKUP(G49,'Ma-Chuc_Danh'!$A$5:$C$9,3,0),VLOOKUP(G49,'Ma-Chuc_Danh'!$E$5:$G$7,3,0)))</f>
        <v>120000</v>
      </c>
      <c r="T49" s="41">
        <f t="shared" si="9"/>
        <v>1200000</v>
      </c>
      <c r="U49" s="35">
        <f t="shared" si="10"/>
        <v>10</v>
      </c>
      <c r="V49" s="41">
        <f t="shared" si="11"/>
        <v>1200000</v>
      </c>
      <c r="W49" s="41"/>
      <c r="X49" s="41">
        <f t="shared" si="7"/>
        <v>1200000</v>
      </c>
      <c r="Y49" s="41"/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10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87" t="s">
        <v>339</v>
      </c>
    </row>
    <row r="50" spans="1:45" ht="30.75" customHeight="1">
      <c r="A50" s="37">
        <f t="shared" si="6"/>
        <v>38</v>
      </c>
      <c r="B50" s="37" t="s">
        <v>287</v>
      </c>
      <c r="C50" s="38" t="s">
        <v>305</v>
      </c>
      <c r="D50" s="39" t="s">
        <v>113</v>
      </c>
      <c r="E50" s="34" t="s">
        <v>329</v>
      </c>
      <c r="F50" s="39" t="s">
        <v>330</v>
      </c>
      <c r="G50" s="34" t="s">
        <v>79</v>
      </c>
      <c r="H50" s="34"/>
      <c r="I50" s="80" t="s">
        <v>526</v>
      </c>
      <c r="J50" s="80" t="s">
        <v>349</v>
      </c>
      <c r="K50" s="37" t="s">
        <v>20</v>
      </c>
      <c r="L50" s="37" t="s">
        <v>401</v>
      </c>
      <c r="M50" s="37" t="s">
        <v>452</v>
      </c>
      <c r="N50" s="78" t="s">
        <v>491</v>
      </c>
      <c r="O50" s="40">
        <f t="shared" si="0"/>
        <v>0</v>
      </c>
      <c r="P50" s="36">
        <f>IF(O50=0,0,IF(H50=0,VLOOKUP(G50,'Ma-Chuc_Danh'!$A$5:$C$9,2,0),VLOOKUP(G50,'Ma-Chuc_Danh'!$E$5:$G$7,2,0)))</f>
        <v>0</v>
      </c>
      <c r="Q50" s="41">
        <f t="shared" si="8"/>
        <v>0</v>
      </c>
      <c r="R50" s="40">
        <f t="shared" si="2"/>
        <v>0.2</v>
      </c>
      <c r="S50" s="36">
        <f>IF(R50=0,0,IF(H50=0,VLOOKUP(G50,'Ma-Chuc_Danh'!$A$5:$C$9,3,0),VLOOKUP(G50,'Ma-Chuc_Danh'!$E$5:$G$7,3,0)))</f>
        <v>120000</v>
      </c>
      <c r="T50" s="41">
        <f t="shared" si="9"/>
        <v>24000</v>
      </c>
      <c r="U50" s="35">
        <f t="shared" si="10"/>
        <v>0.2</v>
      </c>
      <c r="V50" s="41">
        <f t="shared" si="11"/>
        <v>24000</v>
      </c>
      <c r="W50" s="41"/>
      <c r="X50" s="41">
        <f t="shared" si="7"/>
        <v>24000</v>
      </c>
      <c r="Y50" s="41"/>
      <c r="Z50" s="37">
        <v>0</v>
      </c>
      <c r="AA50" s="37">
        <v>0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37">
        <v>0</v>
      </c>
      <c r="AK50" s="37">
        <v>0</v>
      </c>
      <c r="AL50" s="37">
        <v>0</v>
      </c>
      <c r="AM50" s="37">
        <v>0</v>
      </c>
      <c r="AN50" s="37">
        <v>0</v>
      </c>
      <c r="AO50" s="37">
        <v>0.2</v>
      </c>
      <c r="AP50" s="37">
        <v>0</v>
      </c>
      <c r="AQ50" s="37">
        <v>0</v>
      </c>
      <c r="AR50" s="37">
        <v>0</v>
      </c>
      <c r="AS50" s="87" t="s">
        <v>339</v>
      </c>
    </row>
    <row r="51" spans="1:45" ht="30.75" customHeight="1">
      <c r="A51" s="37">
        <f t="shared" si="6"/>
        <v>39</v>
      </c>
      <c r="B51" s="37" t="s">
        <v>287</v>
      </c>
      <c r="C51" s="38" t="s">
        <v>305</v>
      </c>
      <c r="D51" s="39" t="s">
        <v>113</v>
      </c>
      <c r="E51" s="34" t="s">
        <v>329</v>
      </c>
      <c r="F51" s="39" t="s">
        <v>330</v>
      </c>
      <c r="G51" s="34" t="s">
        <v>79</v>
      </c>
      <c r="H51" s="34"/>
      <c r="I51" s="80" t="s">
        <v>526</v>
      </c>
      <c r="J51" s="80" t="s">
        <v>349</v>
      </c>
      <c r="K51" s="37" t="s">
        <v>21</v>
      </c>
      <c r="L51" s="37" t="s">
        <v>401</v>
      </c>
      <c r="M51" s="37" t="s">
        <v>452</v>
      </c>
      <c r="N51" s="78" t="s">
        <v>491</v>
      </c>
      <c r="O51" s="40">
        <f t="shared" si="0"/>
        <v>0</v>
      </c>
      <c r="P51" s="36">
        <f>IF(O51=0,0,IF(H51=0,VLOOKUP(G51,'Ma-Chuc_Danh'!$A$5:$C$9,2,0),VLOOKUP(G51,'Ma-Chuc_Danh'!$E$5:$G$7,2,0)))</f>
        <v>0</v>
      </c>
      <c r="Q51" s="41">
        <f t="shared" si="8"/>
        <v>0</v>
      </c>
      <c r="R51" s="40">
        <f t="shared" si="2"/>
        <v>0.5</v>
      </c>
      <c r="S51" s="36">
        <f>IF(R51=0,0,IF(H51=0,VLOOKUP(G51,'Ma-Chuc_Danh'!$A$5:$C$9,3,0),VLOOKUP(G51,'Ma-Chuc_Danh'!$E$5:$G$7,3,0)))</f>
        <v>120000</v>
      </c>
      <c r="T51" s="41">
        <f t="shared" si="9"/>
        <v>60000</v>
      </c>
      <c r="U51" s="35">
        <f t="shared" si="10"/>
        <v>0.5</v>
      </c>
      <c r="V51" s="41">
        <f t="shared" si="11"/>
        <v>60000</v>
      </c>
      <c r="W51" s="41"/>
      <c r="X51" s="41">
        <f t="shared" si="7"/>
        <v>60000</v>
      </c>
      <c r="Y51" s="41"/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7">
        <v>0</v>
      </c>
      <c r="AL51" s="37">
        <v>0</v>
      </c>
      <c r="AM51" s="37">
        <v>0.5</v>
      </c>
      <c r="AN51" s="37">
        <v>0</v>
      </c>
      <c r="AO51" s="37">
        <v>0</v>
      </c>
      <c r="AP51" s="37">
        <v>0</v>
      </c>
      <c r="AQ51" s="37">
        <v>0</v>
      </c>
      <c r="AR51" s="37">
        <v>0</v>
      </c>
      <c r="AS51" s="87" t="s">
        <v>339</v>
      </c>
    </row>
    <row r="52" spans="1:45" ht="30.75" customHeight="1">
      <c r="A52" s="37">
        <f t="shared" si="6"/>
        <v>40</v>
      </c>
      <c r="B52" s="37" t="s">
        <v>288</v>
      </c>
      <c r="C52" s="38" t="s">
        <v>306</v>
      </c>
      <c r="D52" s="39" t="s">
        <v>307</v>
      </c>
      <c r="E52" s="34" t="s">
        <v>331</v>
      </c>
      <c r="F52" s="39" t="s">
        <v>332</v>
      </c>
      <c r="G52" s="34" t="s">
        <v>75</v>
      </c>
      <c r="H52" s="34"/>
      <c r="I52" s="37" t="s">
        <v>347</v>
      </c>
      <c r="J52" s="37" t="s">
        <v>344</v>
      </c>
      <c r="K52" s="37" t="s">
        <v>23</v>
      </c>
      <c r="L52" s="37" t="s">
        <v>402</v>
      </c>
      <c r="M52" s="37" t="s">
        <v>453</v>
      </c>
      <c r="N52" s="78" t="s">
        <v>266</v>
      </c>
      <c r="O52" s="40">
        <f t="shared" si="0"/>
        <v>27</v>
      </c>
      <c r="P52" s="36">
        <f>IF(O52=0,0,IF(H52=0,VLOOKUP(G52,'Ma-Chuc_Danh'!$A$5:$C$9,2,0),VLOOKUP(G52,'Ma-Chuc_Danh'!$E$5:$G$7,2,0)))</f>
        <v>70000</v>
      </c>
      <c r="Q52" s="41">
        <f t="shared" ref="Q52:Q60" si="12">ROUND(P52*O52,0)</f>
        <v>1890000</v>
      </c>
      <c r="R52" s="40">
        <f t="shared" si="2"/>
        <v>0</v>
      </c>
      <c r="S52" s="36">
        <f>IF(R52=0,0,IF(H52=0,VLOOKUP(G52,'Ma-Chuc_Danh'!$A$5:$C$9,3,0),VLOOKUP(G52,'Ma-Chuc_Danh'!$E$5:$G$7,3,0)))</f>
        <v>0</v>
      </c>
      <c r="T52" s="41">
        <f t="shared" ref="T52:T60" si="13">ROUND(S52*R52,0)</f>
        <v>0</v>
      </c>
      <c r="U52" s="35">
        <f t="shared" ref="U52:U60" si="14">R52+O52</f>
        <v>27</v>
      </c>
      <c r="V52" s="41">
        <f t="shared" ref="V52:V60" si="15">T52+Q52</f>
        <v>1890000</v>
      </c>
      <c r="W52" s="41"/>
      <c r="X52" s="41">
        <f t="shared" si="7"/>
        <v>1890000</v>
      </c>
      <c r="Y52" s="41"/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27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7">
        <v>0</v>
      </c>
      <c r="AN52" s="37">
        <v>0</v>
      </c>
      <c r="AO52" s="37">
        <v>0</v>
      </c>
      <c r="AP52" s="37">
        <v>0</v>
      </c>
      <c r="AQ52" s="37">
        <v>0</v>
      </c>
      <c r="AR52" s="37">
        <v>0</v>
      </c>
      <c r="AS52" s="87" t="s">
        <v>339</v>
      </c>
    </row>
    <row r="53" spans="1:45" ht="30.75" customHeight="1">
      <c r="A53" s="37">
        <f t="shared" si="6"/>
        <v>41</v>
      </c>
      <c r="B53" s="37" t="s">
        <v>288</v>
      </c>
      <c r="C53" s="38" t="s">
        <v>306</v>
      </c>
      <c r="D53" s="39" t="s">
        <v>307</v>
      </c>
      <c r="E53" s="34" t="s">
        <v>331</v>
      </c>
      <c r="F53" s="39" t="s">
        <v>332</v>
      </c>
      <c r="G53" s="34" t="s">
        <v>75</v>
      </c>
      <c r="H53" s="34"/>
      <c r="I53" s="37" t="s">
        <v>347</v>
      </c>
      <c r="J53" s="37" t="s">
        <v>344</v>
      </c>
      <c r="K53" s="37" t="s">
        <v>23</v>
      </c>
      <c r="L53" s="37" t="s">
        <v>403</v>
      </c>
      <c r="M53" s="37" t="s">
        <v>453</v>
      </c>
      <c r="N53" s="78" t="s">
        <v>266</v>
      </c>
      <c r="O53" s="40">
        <f t="shared" si="0"/>
        <v>28.9</v>
      </c>
      <c r="P53" s="36">
        <f>IF(O53=0,0,IF(H53=0,VLOOKUP(G53,'Ma-Chuc_Danh'!$A$5:$C$9,2,0),VLOOKUP(G53,'Ma-Chuc_Danh'!$E$5:$G$7,2,0)))</f>
        <v>70000</v>
      </c>
      <c r="Q53" s="41">
        <f t="shared" si="12"/>
        <v>2023000</v>
      </c>
      <c r="R53" s="40">
        <f t="shared" si="2"/>
        <v>0</v>
      </c>
      <c r="S53" s="36">
        <f>IF(R53=0,0,IF(H53=0,VLOOKUP(G53,'Ma-Chuc_Danh'!$A$5:$C$9,3,0),VLOOKUP(G53,'Ma-Chuc_Danh'!$E$5:$G$7,3,0)))</f>
        <v>0</v>
      </c>
      <c r="T53" s="41">
        <f t="shared" si="13"/>
        <v>0</v>
      </c>
      <c r="U53" s="35">
        <f t="shared" si="14"/>
        <v>28.9</v>
      </c>
      <c r="V53" s="41">
        <f t="shared" si="15"/>
        <v>2023000</v>
      </c>
      <c r="W53" s="41"/>
      <c r="X53" s="41">
        <f t="shared" si="7"/>
        <v>2023000</v>
      </c>
      <c r="Y53" s="41"/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28.9</v>
      </c>
      <c r="AF53" s="37">
        <v>0</v>
      </c>
      <c r="AG53" s="37">
        <v>0</v>
      </c>
      <c r="AH53" s="37">
        <v>0</v>
      </c>
      <c r="AI53" s="37">
        <v>0</v>
      </c>
      <c r="AJ53" s="37">
        <v>0</v>
      </c>
      <c r="AK53" s="37">
        <v>0</v>
      </c>
      <c r="AL53" s="37">
        <v>0</v>
      </c>
      <c r="AM53" s="37">
        <v>0</v>
      </c>
      <c r="AN53" s="37">
        <v>0</v>
      </c>
      <c r="AO53" s="37">
        <v>0</v>
      </c>
      <c r="AP53" s="37">
        <v>0</v>
      </c>
      <c r="AQ53" s="37">
        <v>0</v>
      </c>
      <c r="AR53" s="37">
        <v>0</v>
      </c>
      <c r="AS53" s="87" t="s">
        <v>339</v>
      </c>
    </row>
    <row r="54" spans="1:45" ht="30.75" customHeight="1">
      <c r="A54" s="37">
        <f t="shared" si="6"/>
        <v>42</v>
      </c>
      <c r="B54" s="37" t="s">
        <v>288</v>
      </c>
      <c r="C54" s="38" t="s">
        <v>306</v>
      </c>
      <c r="D54" s="39" t="s">
        <v>307</v>
      </c>
      <c r="E54" s="34" t="s">
        <v>331</v>
      </c>
      <c r="F54" s="39" t="s">
        <v>332</v>
      </c>
      <c r="G54" s="34" t="s">
        <v>75</v>
      </c>
      <c r="H54" s="34"/>
      <c r="I54" s="37" t="s">
        <v>348</v>
      </c>
      <c r="J54" s="37" t="s">
        <v>349</v>
      </c>
      <c r="K54" s="37" t="s">
        <v>22</v>
      </c>
      <c r="L54" s="37" t="s">
        <v>404</v>
      </c>
      <c r="M54" s="37" t="s">
        <v>453</v>
      </c>
      <c r="N54" s="78" t="s">
        <v>266</v>
      </c>
      <c r="O54" s="40">
        <f t="shared" si="0"/>
        <v>8</v>
      </c>
      <c r="P54" s="36">
        <f>IF(O54=0,0,IF(H54=0,VLOOKUP(G54,'Ma-Chuc_Danh'!$A$5:$C$9,2,0),VLOOKUP(G54,'Ma-Chuc_Danh'!$E$5:$G$7,2,0)))</f>
        <v>70000</v>
      </c>
      <c r="Q54" s="41">
        <f t="shared" si="12"/>
        <v>560000</v>
      </c>
      <c r="R54" s="40">
        <f t="shared" si="2"/>
        <v>0</v>
      </c>
      <c r="S54" s="36">
        <f>IF(R54=0,0,IF(H54=0,VLOOKUP(G54,'Ma-Chuc_Danh'!$A$5:$C$9,3,0),VLOOKUP(G54,'Ma-Chuc_Danh'!$E$5:$G$7,3,0)))</f>
        <v>0</v>
      </c>
      <c r="T54" s="41">
        <f t="shared" si="13"/>
        <v>0</v>
      </c>
      <c r="U54" s="35">
        <f t="shared" si="14"/>
        <v>8</v>
      </c>
      <c r="V54" s="41">
        <f t="shared" si="15"/>
        <v>560000</v>
      </c>
      <c r="W54" s="41"/>
      <c r="X54" s="41">
        <f t="shared" si="7"/>
        <v>560000</v>
      </c>
      <c r="Y54" s="41"/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7">
        <v>0</v>
      </c>
      <c r="AG54" s="37">
        <v>8</v>
      </c>
      <c r="AH54" s="37">
        <v>0</v>
      </c>
      <c r="AI54" s="37">
        <v>0</v>
      </c>
      <c r="AJ54" s="37">
        <v>0</v>
      </c>
      <c r="AK54" s="37">
        <v>0</v>
      </c>
      <c r="AL54" s="37">
        <v>0</v>
      </c>
      <c r="AM54" s="37">
        <v>0</v>
      </c>
      <c r="AN54" s="37">
        <v>0</v>
      </c>
      <c r="AO54" s="37">
        <v>0</v>
      </c>
      <c r="AP54" s="37">
        <v>0</v>
      </c>
      <c r="AQ54" s="37">
        <v>0</v>
      </c>
      <c r="AR54" s="37">
        <v>0</v>
      </c>
      <c r="AS54" s="87" t="s">
        <v>339</v>
      </c>
    </row>
    <row r="55" spans="1:45" ht="30.75" customHeight="1">
      <c r="A55" s="37">
        <f t="shared" si="6"/>
        <v>43</v>
      </c>
      <c r="B55" s="37" t="s">
        <v>288</v>
      </c>
      <c r="C55" s="38" t="s">
        <v>306</v>
      </c>
      <c r="D55" s="39" t="s">
        <v>307</v>
      </c>
      <c r="E55" s="34" t="s">
        <v>331</v>
      </c>
      <c r="F55" s="39" t="s">
        <v>332</v>
      </c>
      <c r="G55" s="34" t="s">
        <v>75</v>
      </c>
      <c r="H55" s="34"/>
      <c r="I55" s="37" t="s">
        <v>348</v>
      </c>
      <c r="J55" s="37" t="s">
        <v>349</v>
      </c>
      <c r="K55" s="37" t="s">
        <v>22</v>
      </c>
      <c r="L55" s="37" t="s">
        <v>405</v>
      </c>
      <c r="M55" s="37" t="s">
        <v>453</v>
      </c>
      <c r="N55" s="78" t="s">
        <v>266</v>
      </c>
      <c r="O55" s="40">
        <f t="shared" si="0"/>
        <v>8</v>
      </c>
      <c r="P55" s="36">
        <f>IF(O55=0,0,IF(H55=0,VLOOKUP(G55,'Ma-Chuc_Danh'!$A$5:$C$9,2,0),VLOOKUP(G55,'Ma-Chuc_Danh'!$E$5:$G$7,2,0)))</f>
        <v>70000</v>
      </c>
      <c r="Q55" s="41">
        <f t="shared" si="12"/>
        <v>560000</v>
      </c>
      <c r="R55" s="40">
        <f t="shared" si="2"/>
        <v>0</v>
      </c>
      <c r="S55" s="36">
        <f>IF(R55=0,0,IF(H55=0,VLOOKUP(G55,'Ma-Chuc_Danh'!$A$5:$C$9,3,0),VLOOKUP(G55,'Ma-Chuc_Danh'!$E$5:$G$7,3,0)))</f>
        <v>0</v>
      </c>
      <c r="T55" s="41">
        <f t="shared" si="13"/>
        <v>0</v>
      </c>
      <c r="U55" s="35">
        <f t="shared" si="14"/>
        <v>8</v>
      </c>
      <c r="V55" s="41">
        <f t="shared" si="15"/>
        <v>560000</v>
      </c>
      <c r="W55" s="41"/>
      <c r="X55" s="41">
        <f t="shared" si="7"/>
        <v>560000</v>
      </c>
      <c r="Y55" s="41"/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7">
        <v>8</v>
      </c>
      <c r="AH55" s="37">
        <v>0</v>
      </c>
      <c r="AI55" s="37">
        <v>0</v>
      </c>
      <c r="AJ55" s="37">
        <v>0</v>
      </c>
      <c r="AK55" s="37">
        <v>0</v>
      </c>
      <c r="AL55" s="37">
        <v>0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  <c r="AR55" s="37">
        <v>0</v>
      </c>
      <c r="AS55" s="87" t="s">
        <v>339</v>
      </c>
    </row>
    <row r="56" spans="1:45" ht="30.75" customHeight="1">
      <c r="A56" s="37">
        <f t="shared" si="6"/>
        <v>44</v>
      </c>
      <c r="B56" s="37" t="s">
        <v>288</v>
      </c>
      <c r="C56" s="38" t="s">
        <v>306</v>
      </c>
      <c r="D56" s="42" t="s">
        <v>307</v>
      </c>
      <c r="E56" s="34" t="s">
        <v>331</v>
      </c>
      <c r="F56" s="42" t="s">
        <v>332</v>
      </c>
      <c r="G56" s="34" t="s">
        <v>75</v>
      </c>
      <c r="H56" s="34"/>
      <c r="I56" s="37" t="s">
        <v>347</v>
      </c>
      <c r="J56" s="37" t="s">
        <v>344</v>
      </c>
      <c r="K56" s="37" t="s">
        <v>22</v>
      </c>
      <c r="L56" s="37" t="s">
        <v>402</v>
      </c>
      <c r="M56" s="37" t="s">
        <v>453</v>
      </c>
      <c r="N56" s="78" t="s">
        <v>266</v>
      </c>
      <c r="O56" s="40">
        <f t="shared" si="0"/>
        <v>8</v>
      </c>
      <c r="P56" s="36">
        <f>IF(O56=0,0,IF(H56=0,VLOOKUP(G56,'Ma-Chuc_Danh'!$A$5:$C$9,2,0),VLOOKUP(G56,'Ma-Chuc_Danh'!$E$5:$G$7,2,0)))</f>
        <v>70000</v>
      </c>
      <c r="Q56" s="41">
        <f t="shared" si="12"/>
        <v>560000</v>
      </c>
      <c r="R56" s="40">
        <f t="shared" si="2"/>
        <v>0</v>
      </c>
      <c r="S56" s="36">
        <f>IF(R56=0,0,IF(H56=0,VLOOKUP(G56,'Ma-Chuc_Danh'!$A$5:$C$9,3,0),VLOOKUP(G56,'Ma-Chuc_Danh'!$E$5:$G$7,3,0)))</f>
        <v>0</v>
      </c>
      <c r="T56" s="41">
        <f t="shared" si="13"/>
        <v>0</v>
      </c>
      <c r="U56" s="35">
        <f t="shared" si="14"/>
        <v>8</v>
      </c>
      <c r="V56" s="41">
        <f t="shared" si="15"/>
        <v>560000</v>
      </c>
      <c r="W56" s="41"/>
      <c r="X56" s="41">
        <f t="shared" si="7"/>
        <v>560000</v>
      </c>
      <c r="Y56" s="41"/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8</v>
      </c>
      <c r="AH56" s="37">
        <v>0</v>
      </c>
      <c r="AI56" s="37">
        <v>0</v>
      </c>
      <c r="AJ56" s="37">
        <v>0</v>
      </c>
      <c r="AK56" s="37">
        <v>0</v>
      </c>
      <c r="AL56" s="37">
        <v>0</v>
      </c>
      <c r="AM56" s="37">
        <v>0</v>
      </c>
      <c r="AN56" s="37">
        <v>0</v>
      </c>
      <c r="AO56" s="37">
        <v>0</v>
      </c>
      <c r="AP56" s="37">
        <v>0</v>
      </c>
      <c r="AQ56" s="37">
        <v>0</v>
      </c>
      <c r="AR56" s="37">
        <v>0</v>
      </c>
      <c r="AS56" s="87" t="s">
        <v>339</v>
      </c>
    </row>
    <row r="57" spans="1:45" ht="30.75" customHeight="1">
      <c r="A57" s="37">
        <f t="shared" si="6"/>
        <v>45</v>
      </c>
      <c r="B57" s="37" t="s">
        <v>288</v>
      </c>
      <c r="C57" s="38" t="s">
        <v>306</v>
      </c>
      <c r="D57" s="39" t="s">
        <v>307</v>
      </c>
      <c r="E57" s="34" t="s">
        <v>331</v>
      </c>
      <c r="F57" s="39" t="s">
        <v>332</v>
      </c>
      <c r="G57" s="34" t="s">
        <v>75</v>
      </c>
      <c r="H57" s="34"/>
      <c r="I57" s="37" t="s">
        <v>347</v>
      </c>
      <c r="J57" s="37" t="s">
        <v>344</v>
      </c>
      <c r="K57" s="37" t="s">
        <v>22</v>
      </c>
      <c r="L57" s="37" t="s">
        <v>402</v>
      </c>
      <c r="M57" s="37" t="s">
        <v>453</v>
      </c>
      <c r="N57" s="78" t="s">
        <v>266</v>
      </c>
      <c r="O57" s="40">
        <f t="shared" si="0"/>
        <v>8</v>
      </c>
      <c r="P57" s="36">
        <f>IF(O57=0,0,IF(H57=0,VLOOKUP(G57,'Ma-Chuc_Danh'!$A$5:$C$9,2,0),VLOOKUP(G57,'Ma-Chuc_Danh'!$E$5:$G$7,2,0)))</f>
        <v>70000</v>
      </c>
      <c r="Q57" s="41">
        <f t="shared" si="12"/>
        <v>560000</v>
      </c>
      <c r="R57" s="40">
        <f t="shared" si="2"/>
        <v>0</v>
      </c>
      <c r="S57" s="36">
        <f>IF(R57=0,0,IF(H57=0,VLOOKUP(G57,'Ma-Chuc_Danh'!$A$5:$C$9,3,0),VLOOKUP(G57,'Ma-Chuc_Danh'!$E$5:$G$7,3,0)))</f>
        <v>0</v>
      </c>
      <c r="T57" s="41">
        <f t="shared" si="13"/>
        <v>0</v>
      </c>
      <c r="U57" s="35">
        <f t="shared" si="14"/>
        <v>8</v>
      </c>
      <c r="V57" s="41">
        <f t="shared" si="15"/>
        <v>560000</v>
      </c>
      <c r="W57" s="41"/>
      <c r="X57" s="41">
        <f t="shared" si="7"/>
        <v>560000</v>
      </c>
      <c r="Y57" s="41"/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8</v>
      </c>
      <c r="AH57" s="37">
        <v>0</v>
      </c>
      <c r="AI57" s="37">
        <v>0</v>
      </c>
      <c r="AJ57" s="37">
        <v>0</v>
      </c>
      <c r="AK57" s="37">
        <v>0</v>
      </c>
      <c r="AL57" s="37">
        <v>0</v>
      </c>
      <c r="AM57" s="37">
        <v>0</v>
      </c>
      <c r="AN57" s="37">
        <v>0</v>
      </c>
      <c r="AO57" s="37">
        <v>0</v>
      </c>
      <c r="AP57" s="37">
        <v>0</v>
      </c>
      <c r="AQ57" s="37">
        <v>0</v>
      </c>
      <c r="AR57" s="37">
        <v>0</v>
      </c>
      <c r="AS57" s="87" t="s">
        <v>339</v>
      </c>
    </row>
    <row r="58" spans="1:45" ht="30.75" customHeight="1">
      <c r="A58" s="37">
        <f t="shared" si="6"/>
        <v>46</v>
      </c>
      <c r="B58" s="37" t="s">
        <v>288</v>
      </c>
      <c r="C58" s="38" t="s">
        <v>306</v>
      </c>
      <c r="D58" s="42" t="s">
        <v>307</v>
      </c>
      <c r="E58" s="34" t="s">
        <v>331</v>
      </c>
      <c r="F58" s="42" t="s">
        <v>332</v>
      </c>
      <c r="G58" s="34" t="s">
        <v>75</v>
      </c>
      <c r="H58" s="34"/>
      <c r="I58" s="37" t="s">
        <v>347</v>
      </c>
      <c r="J58" s="37" t="s">
        <v>344</v>
      </c>
      <c r="K58" s="37" t="s">
        <v>22</v>
      </c>
      <c r="L58" s="37" t="s">
        <v>402</v>
      </c>
      <c r="M58" s="37" t="s">
        <v>453</v>
      </c>
      <c r="N58" s="78" t="s">
        <v>266</v>
      </c>
      <c r="O58" s="40">
        <f t="shared" si="0"/>
        <v>8</v>
      </c>
      <c r="P58" s="36">
        <f>IF(O58=0,0,IF(H58=0,VLOOKUP(G58,'Ma-Chuc_Danh'!$A$5:$C$9,2,0),VLOOKUP(G58,'Ma-Chuc_Danh'!$E$5:$G$7,2,0)))</f>
        <v>70000</v>
      </c>
      <c r="Q58" s="41">
        <f t="shared" si="12"/>
        <v>560000</v>
      </c>
      <c r="R58" s="40">
        <f t="shared" si="2"/>
        <v>0</v>
      </c>
      <c r="S58" s="36">
        <f>IF(R58=0,0,IF(H58=0,VLOOKUP(G58,'Ma-Chuc_Danh'!$A$5:$C$9,3,0),VLOOKUP(G58,'Ma-Chuc_Danh'!$E$5:$G$7,3,0)))</f>
        <v>0</v>
      </c>
      <c r="T58" s="41">
        <f t="shared" si="13"/>
        <v>0</v>
      </c>
      <c r="U58" s="35">
        <f t="shared" si="14"/>
        <v>8</v>
      </c>
      <c r="V58" s="41">
        <f t="shared" si="15"/>
        <v>560000</v>
      </c>
      <c r="W58" s="41"/>
      <c r="X58" s="41">
        <f t="shared" si="7"/>
        <v>560000</v>
      </c>
      <c r="Y58" s="41"/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8</v>
      </c>
      <c r="AH58" s="37">
        <v>0</v>
      </c>
      <c r="AI58" s="37">
        <v>0</v>
      </c>
      <c r="AJ58" s="37">
        <v>0</v>
      </c>
      <c r="AK58" s="37">
        <v>0</v>
      </c>
      <c r="AL58" s="37">
        <v>0</v>
      </c>
      <c r="AM58" s="37">
        <v>0</v>
      </c>
      <c r="AN58" s="37">
        <v>0</v>
      </c>
      <c r="AO58" s="37">
        <v>0</v>
      </c>
      <c r="AP58" s="37">
        <v>0</v>
      </c>
      <c r="AQ58" s="37">
        <v>0</v>
      </c>
      <c r="AR58" s="37">
        <v>0</v>
      </c>
      <c r="AS58" s="87" t="s">
        <v>339</v>
      </c>
    </row>
    <row r="59" spans="1:45" ht="30.75" customHeight="1">
      <c r="A59" s="37">
        <f t="shared" si="6"/>
        <v>47</v>
      </c>
      <c r="B59" s="37" t="s">
        <v>288</v>
      </c>
      <c r="C59" s="38" t="s">
        <v>306</v>
      </c>
      <c r="D59" s="39" t="s">
        <v>307</v>
      </c>
      <c r="E59" s="34" t="s">
        <v>331</v>
      </c>
      <c r="F59" s="39" t="s">
        <v>332</v>
      </c>
      <c r="G59" s="34" t="s">
        <v>75</v>
      </c>
      <c r="H59" s="34"/>
      <c r="I59" s="37" t="s">
        <v>347</v>
      </c>
      <c r="J59" s="80" t="s">
        <v>344</v>
      </c>
      <c r="K59" s="37" t="s">
        <v>22</v>
      </c>
      <c r="L59" s="37" t="s">
        <v>403</v>
      </c>
      <c r="M59" s="37" t="s">
        <v>453</v>
      </c>
      <c r="N59" s="78" t="s">
        <v>266</v>
      </c>
      <c r="O59" s="40">
        <f t="shared" si="0"/>
        <v>8</v>
      </c>
      <c r="P59" s="36">
        <f>IF(O59=0,0,IF(H59=0,VLOOKUP(G59,'Ma-Chuc_Danh'!$A$5:$C$9,2,0),VLOOKUP(G59,'Ma-Chuc_Danh'!$E$5:$G$7,2,0)))</f>
        <v>70000</v>
      </c>
      <c r="Q59" s="41">
        <f t="shared" si="12"/>
        <v>560000</v>
      </c>
      <c r="R59" s="40">
        <f t="shared" si="2"/>
        <v>0</v>
      </c>
      <c r="S59" s="36">
        <f>IF(R59=0,0,IF(H59=0,VLOOKUP(G59,'Ma-Chuc_Danh'!$A$5:$C$9,3,0),VLOOKUP(G59,'Ma-Chuc_Danh'!$E$5:$G$7,3,0)))</f>
        <v>0</v>
      </c>
      <c r="T59" s="41">
        <f t="shared" si="13"/>
        <v>0</v>
      </c>
      <c r="U59" s="35">
        <f t="shared" si="14"/>
        <v>8</v>
      </c>
      <c r="V59" s="41">
        <f t="shared" si="15"/>
        <v>560000</v>
      </c>
      <c r="W59" s="41"/>
      <c r="X59" s="41">
        <f t="shared" si="7"/>
        <v>560000</v>
      </c>
      <c r="Y59" s="41"/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8</v>
      </c>
      <c r="AH59" s="37">
        <v>0</v>
      </c>
      <c r="AI59" s="37">
        <v>0</v>
      </c>
      <c r="AJ59" s="37">
        <v>0</v>
      </c>
      <c r="AK59" s="37">
        <v>0</v>
      </c>
      <c r="AL59" s="37">
        <v>0</v>
      </c>
      <c r="AM59" s="37">
        <v>0</v>
      </c>
      <c r="AN59" s="37">
        <v>0</v>
      </c>
      <c r="AO59" s="37">
        <v>0</v>
      </c>
      <c r="AP59" s="37">
        <v>0</v>
      </c>
      <c r="AQ59" s="37">
        <v>0</v>
      </c>
      <c r="AR59" s="37">
        <v>0</v>
      </c>
      <c r="AS59" s="87" t="s">
        <v>339</v>
      </c>
    </row>
    <row r="60" spans="1:45" ht="30.75" customHeight="1">
      <c r="A60" s="37">
        <f t="shared" si="6"/>
        <v>48</v>
      </c>
      <c r="B60" s="37" t="s">
        <v>288</v>
      </c>
      <c r="C60" s="38" t="s">
        <v>306</v>
      </c>
      <c r="D60" s="39" t="s">
        <v>307</v>
      </c>
      <c r="E60" s="34" t="s">
        <v>331</v>
      </c>
      <c r="F60" s="39" t="s">
        <v>332</v>
      </c>
      <c r="G60" s="34" t="s">
        <v>75</v>
      </c>
      <c r="H60" s="34"/>
      <c r="I60" s="37" t="s">
        <v>348</v>
      </c>
      <c r="J60" s="81" t="s">
        <v>349</v>
      </c>
      <c r="K60" s="37" t="s">
        <v>22</v>
      </c>
      <c r="L60" s="37" t="s">
        <v>406</v>
      </c>
      <c r="M60" s="37" t="s">
        <v>453</v>
      </c>
      <c r="N60" s="78" t="s">
        <v>266</v>
      </c>
      <c r="O60" s="40">
        <f t="shared" si="0"/>
        <v>8</v>
      </c>
      <c r="P60" s="36">
        <f>IF(O60=0,0,IF(H60=0,VLOOKUP(G60,'Ma-Chuc_Danh'!$A$5:$C$9,2,0),VLOOKUP(G60,'Ma-Chuc_Danh'!$E$5:$G$7,2,0)))</f>
        <v>70000</v>
      </c>
      <c r="Q60" s="41">
        <f t="shared" si="12"/>
        <v>560000</v>
      </c>
      <c r="R60" s="40">
        <f t="shared" si="2"/>
        <v>0</v>
      </c>
      <c r="S60" s="36">
        <f>IF(R60=0,0,IF(H60=0,VLOOKUP(G60,'Ma-Chuc_Danh'!$A$5:$C$9,3,0),VLOOKUP(G60,'Ma-Chuc_Danh'!$E$5:$G$7,3,0)))</f>
        <v>0</v>
      </c>
      <c r="T60" s="41">
        <f t="shared" si="13"/>
        <v>0</v>
      </c>
      <c r="U60" s="35">
        <f t="shared" si="14"/>
        <v>8</v>
      </c>
      <c r="V60" s="41">
        <f t="shared" si="15"/>
        <v>560000</v>
      </c>
      <c r="W60" s="41"/>
      <c r="X60" s="41">
        <f t="shared" si="7"/>
        <v>560000</v>
      </c>
      <c r="Y60" s="41"/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8</v>
      </c>
      <c r="AH60" s="37">
        <v>0</v>
      </c>
      <c r="AI60" s="37">
        <v>0</v>
      </c>
      <c r="AJ60" s="37">
        <v>0</v>
      </c>
      <c r="AK60" s="37">
        <v>0</v>
      </c>
      <c r="AL60" s="37">
        <v>0</v>
      </c>
      <c r="AM60" s="37">
        <v>0</v>
      </c>
      <c r="AN60" s="37">
        <v>0</v>
      </c>
      <c r="AO60" s="37">
        <v>0</v>
      </c>
      <c r="AP60" s="37">
        <v>0</v>
      </c>
      <c r="AQ60" s="37">
        <v>0</v>
      </c>
      <c r="AR60" s="37">
        <v>0</v>
      </c>
      <c r="AS60" s="87" t="s">
        <v>339</v>
      </c>
    </row>
    <row r="61" spans="1:45" ht="30.75" customHeight="1">
      <c r="A61" s="37">
        <f t="shared" si="6"/>
        <v>49</v>
      </c>
      <c r="B61" s="37" t="s">
        <v>288</v>
      </c>
      <c r="C61" s="38" t="s">
        <v>306</v>
      </c>
      <c r="D61" s="39" t="s">
        <v>307</v>
      </c>
      <c r="E61" s="34" t="s">
        <v>331</v>
      </c>
      <c r="F61" s="39" t="s">
        <v>332</v>
      </c>
      <c r="G61" s="34" t="s">
        <v>75</v>
      </c>
      <c r="H61" s="34"/>
      <c r="I61" s="37" t="s">
        <v>348</v>
      </c>
      <c r="J61" s="37" t="s">
        <v>349</v>
      </c>
      <c r="K61" s="37" t="s">
        <v>22</v>
      </c>
      <c r="L61" s="37" t="s">
        <v>407</v>
      </c>
      <c r="M61" s="37" t="s">
        <v>453</v>
      </c>
      <c r="N61" s="78" t="s">
        <v>266</v>
      </c>
      <c r="O61" s="40">
        <f t="shared" si="0"/>
        <v>8</v>
      </c>
      <c r="P61" s="36">
        <f>IF(O61=0,0,IF(H61=0,VLOOKUP(G61,'Ma-Chuc_Danh'!$A$5:$C$9,2,0),VLOOKUP(G61,'Ma-Chuc_Danh'!$E$5:$G$7,2,0)))</f>
        <v>70000</v>
      </c>
      <c r="Q61" s="41">
        <f t="shared" ref="Q61:Q76" si="16">ROUND(P61*O61,0)</f>
        <v>560000</v>
      </c>
      <c r="R61" s="40">
        <f t="shared" si="2"/>
        <v>0</v>
      </c>
      <c r="S61" s="36">
        <f>IF(R61=0,0,IF(H61=0,VLOOKUP(G61,'Ma-Chuc_Danh'!$A$5:$C$9,3,0),VLOOKUP(G61,'Ma-Chuc_Danh'!$E$5:$G$7,3,0)))</f>
        <v>0</v>
      </c>
      <c r="T61" s="41">
        <f t="shared" ref="T61:T76" si="17">ROUND(S61*R61,0)</f>
        <v>0</v>
      </c>
      <c r="U61" s="35">
        <f t="shared" ref="U61:U76" si="18">R61+O61</f>
        <v>8</v>
      </c>
      <c r="V61" s="41">
        <f t="shared" ref="V61:V76" si="19">T61+Q61</f>
        <v>560000</v>
      </c>
      <c r="W61" s="41"/>
      <c r="X61" s="41">
        <f t="shared" si="7"/>
        <v>560000</v>
      </c>
      <c r="Y61" s="41"/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8</v>
      </c>
      <c r="AH61" s="37">
        <v>0</v>
      </c>
      <c r="AI61" s="37">
        <v>0</v>
      </c>
      <c r="AJ61" s="37">
        <v>0</v>
      </c>
      <c r="AK61" s="37">
        <v>0</v>
      </c>
      <c r="AL61" s="37">
        <v>0</v>
      </c>
      <c r="AM61" s="37">
        <v>0</v>
      </c>
      <c r="AN61" s="37">
        <v>0</v>
      </c>
      <c r="AO61" s="37">
        <v>0</v>
      </c>
      <c r="AP61" s="37">
        <v>0</v>
      </c>
      <c r="AQ61" s="37">
        <v>0</v>
      </c>
      <c r="AR61" s="37">
        <v>0</v>
      </c>
      <c r="AS61" s="87" t="s">
        <v>339</v>
      </c>
    </row>
    <row r="62" spans="1:45" ht="30.75" customHeight="1">
      <c r="A62" s="37">
        <f t="shared" si="6"/>
        <v>50</v>
      </c>
      <c r="B62" s="37" t="s">
        <v>288</v>
      </c>
      <c r="C62" s="38" t="s">
        <v>306</v>
      </c>
      <c r="D62" s="39" t="s">
        <v>307</v>
      </c>
      <c r="E62" s="34" t="s">
        <v>331</v>
      </c>
      <c r="F62" s="39" t="s">
        <v>332</v>
      </c>
      <c r="G62" s="34" t="s">
        <v>75</v>
      </c>
      <c r="H62" s="34"/>
      <c r="I62" s="37" t="s">
        <v>347</v>
      </c>
      <c r="J62" s="37" t="s">
        <v>344</v>
      </c>
      <c r="K62" s="37" t="s">
        <v>24</v>
      </c>
      <c r="L62" s="37" t="s">
        <v>402</v>
      </c>
      <c r="M62" s="37" t="s">
        <v>453</v>
      </c>
      <c r="N62" s="78" t="s">
        <v>266</v>
      </c>
      <c r="O62" s="40">
        <f t="shared" si="0"/>
        <v>4.3</v>
      </c>
      <c r="P62" s="36">
        <f>IF(O62=0,0,IF(H62=0,VLOOKUP(G62,'Ma-Chuc_Danh'!$A$5:$C$9,2,0),VLOOKUP(G62,'Ma-Chuc_Danh'!$E$5:$G$7,2,0)))</f>
        <v>70000</v>
      </c>
      <c r="Q62" s="41">
        <f t="shared" si="16"/>
        <v>301000</v>
      </c>
      <c r="R62" s="40">
        <f t="shared" si="2"/>
        <v>0</v>
      </c>
      <c r="S62" s="36">
        <f>IF(R62=0,0,IF(H62=0,VLOOKUP(G62,'Ma-Chuc_Danh'!$A$5:$C$9,3,0),VLOOKUP(G62,'Ma-Chuc_Danh'!$E$5:$G$7,3,0)))</f>
        <v>0</v>
      </c>
      <c r="T62" s="41">
        <f t="shared" si="17"/>
        <v>0</v>
      </c>
      <c r="U62" s="35">
        <f t="shared" si="18"/>
        <v>4.3</v>
      </c>
      <c r="V62" s="41">
        <f t="shared" si="19"/>
        <v>301000</v>
      </c>
      <c r="W62" s="41"/>
      <c r="X62" s="41">
        <f t="shared" si="7"/>
        <v>301000</v>
      </c>
      <c r="Y62" s="41"/>
      <c r="Z62" s="37">
        <v>0</v>
      </c>
      <c r="AA62" s="37">
        <v>0</v>
      </c>
      <c r="AB62" s="37">
        <v>4.3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37">
        <v>0</v>
      </c>
      <c r="AL62" s="37">
        <v>0</v>
      </c>
      <c r="AM62" s="37">
        <v>0</v>
      </c>
      <c r="AN62" s="37">
        <v>0</v>
      </c>
      <c r="AO62" s="37">
        <v>0</v>
      </c>
      <c r="AP62" s="37">
        <v>0</v>
      </c>
      <c r="AQ62" s="37">
        <v>0</v>
      </c>
      <c r="AR62" s="37">
        <v>0</v>
      </c>
      <c r="AS62" s="87" t="s">
        <v>339</v>
      </c>
    </row>
    <row r="63" spans="1:45" ht="30.75" customHeight="1">
      <c r="A63" s="37">
        <f t="shared" si="6"/>
        <v>51</v>
      </c>
      <c r="B63" s="37" t="s">
        <v>288</v>
      </c>
      <c r="C63" s="38" t="s">
        <v>306</v>
      </c>
      <c r="D63" s="39" t="s">
        <v>307</v>
      </c>
      <c r="E63" s="34" t="s">
        <v>331</v>
      </c>
      <c r="F63" s="39" t="s">
        <v>332</v>
      </c>
      <c r="G63" s="34" t="s">
        <v>75</v>
      </c>
      <c r="H63" s="34"/>
      <c r="I63" s="37" t="s">
        <v>347</v>
      </c>
      <c r="J63" s="80" t="s">
        <v>344</v>
      </c>
      <c r="K63" s="37" t="s">
        <v>24</v>
      </c>
      <c r="L63" s="37" t="s">
        <v>403</v>
      </c>
      <c r="M63" s="37" t="s">
        <v>453</v>
      </c>
      <c r="N63" s="78" t="s">
        <v>266</v>
      </c>
      <c r="O63" s="40">
        <f t="shared" ref="O63:O106" si="20">SUM(Z63:AK63)</f>
        <v>4.5999999999999996</v>
      </c>
      <c r="P63" s="36">
        <f>IF(O63=0,0,IF(H63=0,VLOOKUP(G63,'Ma-Chuc_Danh'!$A$5:$C$9,2,0),VLOOKUP(G63,'Ma-Chuc_Danh'!$E$5:$G$7,2,0)))</f>
        <v>70000</v>
      </c>
      <c r="Q63" s="41">
        <f t="shared" si="16"/>
        <v>322000</v>
      </c>
      <c r="R63" s="40">
        <f t="shared" ref="R63:R106" si="21">SUM(AL63:AR63)</f>
        <v>0</v>
      </c>
      <c r="S63" s="36">
        <f>IF(R63=0,0,IF(H63=0,VLOOKUP(G63,'Ma-Chuc_Danh'!$A$5:$C$9,3,0),VLOOKUP(G63,'Ma-Chuc_Danh'!$E$5:$G$7,3,0)))</f>
        <v>0</v>
      </c>
      <c r="T63" s="41">
        <f t="shared" si="17"/>
        <v>0</v>
      </c>
      <c r="U63" s="35">
        <f t="shared" si="18"/>
        <v>4.5999999999999996</v>
      </c>
      <c r="V63" s="41">
        <f t="shared" si="19"/>
        <v>322000</v>
      </c>
      <c r="W63" s="41"/>
      <c r="X63" s="41">
        <f t="shared" si="7"/>
        <v>322000</v>
      </c>
      <c r="Y63" s="41"/>
      <c r="Z63" s="37">
        <v>0</v>
      </c>
      <c r="AA63" s="37">
        <v>0</v>
      </c>
      <c r="AB63" s="37">
        <v>4.5999999999999996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37">
        <v>0</v>
      </c>
      <c r="AJ63" s="37">
        <v>0</v>
      </c>
      <c r="AK63" s="37">
        <v>0</v>
      </c>
      <c r="AL63" s="37">
        <v>0</v>
      </c>
      <c r="AM63" s="37">
        <v>0</v>
      </c>
      <c r="AN63" s="37">
        <v>0</v>
      </c>
      <c r="AO63" s="37">
        <v>0</v>
      </c>
      <c r="AP63" s="37">
        <v>0</v>
      </c>
      <c r="AQ63" s="37">
        <v>0</v>
      </c>
      <c r="AR63" s="37">
        <v>0</v>
      </c>
      <c r="AS63" s="87" t="s">
        <v>339</v>
      </c>
    </row>
    <row r="64" spans="1:45" ht="30.75" customHeight="1">
      <c r="A64" s="37">
        <f t="shared" si="6"/>
        <v>52</v>
      </c>
      <c r="B64" s="37" t="s">
        <v>288</v>
      </c>
      <c r="C64" s="38" t="s">
        <v>306</v>
      </c>
      <c r="D64" s="39" t="s">
        <v>307</v>
      </c>
      <c r="E64" s="34" t="s">
        <v>331</v>
      </c>
      <c r="F64" s="39" t="s">
        <v>332</v>
      </c>
      <c r="G64" s="34" t="s">
        <v>75</v>
      </c>
      <c r="H64" s="34"/>
      <c r="I64" s="37" t="s">
        <v>347</v>
      </c>
      <c r="J64" s="37" t="s">
        <v>344</v>
      </c>
      <c r="K64" s="37" t="s">
        <v>25</v>
      </c>
      <c r="L64" s="37" t="s">
        <v>402</v>
      </c>
      <c r="M64" s="37" t="s">
        <v>453</v>
      </c>
      <c r="N64" s="78" t="s">
        <v>266</v>
      </c>
      <c r="O64" s="40">
        <f t="shared" si="20"/>
        <v>10.8</v>
      </c>
      <c r="P64" s="36">
        <f>IF(O64=0,0,IF(H64=0,VLOOKUP(G64,'Ma-Chuc_Danh'!$A$5:$C$9,2,0),VLOOKUP(G64,'Ma-Chuc_Danh'!$E$5:$G$7,2,0)))</f>
        <v>70000</v>
      </c>
      <c r="Q64" s="41">
        <f t="shared" si="16"/>
        <v>756000</v>
      </c>
      <c r="R64" s="40">
        <f t="shared" si="21"/>
        <v>0</v>
      </c>
      <c r="S64" s="36">
        <f>IF(R64=0,0,IF(H64=0,VLOOKUP(G64,'Ma-Chuc_Danh'!$A$5:$C$9,3,0),VLOOKUP(G64,'Ma-Chuc_Danh'!$E$5:$G$7,3,0)))</f>
        <v>0</v>
      </c>
      <c r="T64" s="41">
        <f t="shared" si="17"/>
        <v>0</v>
      </c>
      <c r="U64" s="35">
        <f t="shared" si="18"/>
        <v>10.8</v>
      </c>
      <c r="V64" s="41">
        <f t="shared" si="19"/>
        <v>756000</v>
      </c>
      <c r="W64" s="41"/>
      <c r="X64" s="41">
        <f t="shared" si="7"/>
        <v>756000</v>
      </c>
      <c r="Y64" s="41"/>
      <c r="Z64" s="37">
        <v>0</v>
      </c>
      <c r="AA64" s="37">
        <v>10.8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87" t="s">
        <v>339</v>
      </c>
    </row>
    <row r="65" spans="1:45" ht="30.75" customHeight="1">
      <c r="A65" s="37">
        <f t="shared" si="6"/>
        <v>53</v>
      </c>
      <c r="B65" s="37" t="s">
        <v>288</v>
      </c>
      <c r="C65" s="38" t="s">
        <v>306</v>
      </c>
      <c r="D65" s="42" t="s">
        <v>307</v>
      </c>
      <c r="E65" s="34" t="s">
        <v>331</v>
      </c>
      <c r="F65" s="42" t="s">
        <v>332</v>
      </c>
      <c r="G65" s="34" t="s">
        <v>75</v>
      </c>
      <c r="H65" s="34"/>
      <c r="I65" s="37" t="s">
        <v>347</v>
      </c>
      <c r="J65" s="37" t="s">
        <v>344</v>
      </c>
      <c r="K65" s="37" t="s">
        <v>25</v>
      </c>
      <c r="L65" s="37" t="s">
        <v>403</v>
      </c>
      <c r="M65" s="37" t="s">
        <v>453</v>
      </c>
      <c r="N65" s="78" t="s">
        <v>266</v>
      </c>
      <c r="O65" s="40">
        <f t="shared" si="20"/>
        <v>11.5</v>
      </c>
      <c r="P65" s="36">
        <f>IF(O65=0,0,IF(H65=0,VLOOKUP(G65,'Ma-Chuc_Danh'!$A$5:$C$9,2,0),VLOOKUP(G65,'Ma-Chuc_Danh'!$E$5:$G$7,2,0)))</f>
        <v>70000</v>
      </c>
      <c r="Q65" s="41">
        <f t="shared" si="16"/>
        <v>805000</v>
      </c>
      <c r="R65" s="40">
        <f t="shared" si="21"/>
        <v>0</v>
      </c>
      <c r="S65" s="36">
        <f>IF(R65=0,0,IF(H65=0,VLOOKUP(G65,'Ma-Chuc_Danh'!$A$5:$C$9,3,0),VLOOKUP(G65,'Ma-Chuc_Danh'!$E$5:$G$7,3,0)))</f>
        <v>0</v>
      </c>
      <c r="T65" s="41">
        <f t="shared" si="17"/>
        <v>0</v>
      </c>
      <c r="U65" s="35">
        <f t="shared" si="18"/>
        <v>11.5</v>
      </c>
      <c r="V65" s="41">
        <f t="shared" si="19"/>
        <v>805000</v>
      </c>
      <c r="W65" s="41"/>
      <c r="X65" s="41">
        <f t="shared" si="7"/>
        <v>805000</v>
      </c>
      <c r="Y65" s="41"/>
      <c r="Z65" s="37">
        <v>0</v>
      </c>
      <c r="AA65" s="37">
        <v>11.5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7">
        <v>0</v>
      </c>
      <c r="AL65" s="37">
        <v>0</v>
      </c>
      <c r="AM65" s="37">
        <v>0</v>
      </c>
      <c r="AN65" s="37">
        <v>0</v>
      </c>
      <c r="AO65" s="37">
        <v>0</v>
      </c>
      <c r="AP65" s="37">
        <v>0</v>
      </c>
      <c r="AQ65" s="37">
        <v>0</v>
      </c>
      <c r="AR65" s="37">
        <v>0</v>
      </c>
      <c r="AS65" s="87" t="s">
        <v>339</v>
      </c>
    </row>
    <row r="66" spans="1:45" ht="30.75" customHeight="1">
      <c r="A66" s="37">
        <f t="shared" si="6"/>
        <v>54</v>
      </c>
      <c r="B66" s="37" t="s">
        <v>289</v>
      </c>
      <c r="C66" s="38" t="s">
        <v>308</v>
      </c>
      <c r="D66" s="39" t="s">
        <v>309</v>
      </c>
      <c r="E66" s="34" t="s">
        <v>331</v>
      </c>
      <c r="F66" s="39" t="s">
        <v>332</v>
      </c>
      <c r="G66" s="34" t="s">
        <v>75</v>
      </c>
      <c r="H66" s="34"/>
      <c r="I66" s="37" t="s">
        <v>350</v>
      </c>
      <c r="J66" s="37" t="s">
        <v>351</v>
      </c>
      <c r="K66" s="37" t="s">
        <v>22</v>
      </c>
      <c r="L66" s="37" t="s">
        <v>404</v>
      </c>
      <c r="M66" s="37" t="s">
        <v>453</v>
      </c>
      <c r="N66" s="78" t="s">
        <v>266</v>
      </c>
      <c r="O66" s="40">
        <f t="shared" si="20"/>
        <v>5</v>
      </c>
      <c r="P66" s="36">
        <f>IF(O66=0,0,IF(H66=0,VLOOKUP(G66,'Ma-Chuc_Danh'!$A$5:$C$9,2,0),VLOOKUP(G66,'Ma-Chuc_Danh'!$E$5:$G$7,2,0)))</f>
        <v>70000</v>
      </c>
      <c r="Q66" s="41">
        <f t="shared" si="16"/>
        <v>350000</v>
      </c>
      <c r="R66" s="40">
        <f t="shared" si="21"/>
        <v>0</v>
      </c>
      <c r="S66" s="36">
        <f>IF(R66=0,0,IF(H66=0,VLOOKUP(G66,'Ma-Chuc_Danh'!$A$5:$C$9,3,0),VLOOKUP(G66,'Ma-Chuc_Danh'!$E$5:$G$7,3,0)))</f>
        <v>0</v>
      </c>
      <c r="T66" s="41">
        <f t="shared" si="17"/>
        <v>0</v>
      </c>
      <c r="U66" s="35">
        <f t="shared" si="18"/>
        <v>5</v>
      </c>
      <c r="V66" s="41">
        <f t="shared" si="19"/>
        <v>350000</v>
      </c>
      <c r="W66" s="41"/>
      <c r="X66" s="41">
        <f t="shared" si="7"/>
        <v>350000</v>
      </c>
      <c r="Y66" s="41"/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5</v>
      </c>
      <c r="AH66" s="37">
        <v>0</v>
      </c>
      <c r="AI66" s="37">
        <v>0</v>
      </c>
      <c r="AJ66" s="37">
        <v>0</v>
      </c>
      <c r="AK66" s="37">
        <v>0</v>
      </c>
      <c r="AL66" s="37">
        <v>0</v>
      </c>
      <c r="AM66" s="37">
        <v>0</v>
      </c>
      <c r="AN66" s="37">
        <v>0</v>
      </c>
      <c r="AO66" s="37">
        <v>0</v>
      </c>
      <c r="AP66" s="37">
        <v>0</v>
      </c>
      <c r="AQ66" s="37">
        <v>0</v>
      </c>
      <c r="AR66" s="37">
        <v>0</v>
      </c>
      <c r="AS66" s="87" t="s">
        <v>522</v>
      </c>
    </row>
    <row r="67" spans="1:45" ht="30.75" customHeight="1">
      <c r="A67" s="37">
        <f t="shared" si="6"/>
        <v>55</v>
      </c>
      <c r="B67" s="37" t="s">
        <v>289</v>
      </c>
      <c r="C67" s="38" t="s">
        <v>308</v>
      </c>
      <c r="D67" s="39" t="s">
        <v>309</v>
      </c>
      <c r="E67" s="34" t="s">
        <v>331</v>
      </c>
      <c r="F67" s="39" t="s">
        <v>332</v>
      </c>
      <c r="G67" s="34" t="s">
        <v>75</v>
      </c>
      <c r="H67" s="34"/>
      <c r="I67" s="37" t="s">
        <v>350</v>
      </c>
      <c r="J67" s="37" t="s">
        <v>351</v>
      </c>
      <c r="K67" s="37" t="s">
        <v>22</v>
      </c>
      <c r="L67" s="37" t="s">
        <v>404</v>
      </c>
      <c r="M67" s="37" t="s">
        <v>453</v>
      </c>
      <c r="N67" s="78" t="s">
        <v>266</v>
      </c>
      <c r="O67" s="40">
        <f t="shared" si="20"/>
        <v>8</v>
      </c>
      <c r="P67" s="36">
        <f>IF(O67=0,0,IF(H67=0,VLOOKUP(G67,'Ma-Chuc_Danh'!$A$5:$C$9,2,0),VLOOKUP(G67,'Ma-Chuc_Danh'!$E$5:$G$7,2,0)))</f>
        <v>70000</v>
      </c>
      <c r="Q67" s="41">
        <f t="shared" si="16"/>
        <v>560000</v>
      </c>
      <c r="R67" s="40">
        <f t="shared" si="21"/>
        <v>0</v>
      </c>
      <c r="S67" s="36">
        <f>IF(R67=0,0,IF(H67=0,VLOOKUP(G67,'Ma-Chuc_Danh'!$A$5:$C$9,3,0),VLOOKUP(G67,'Ma-Chuc_Danh'!$E$5:$G$7,3,0)))</f>
        <v>0</v>
      </c>
      <c r="T67" s="41">
        <f t="shared" si="17"/>
        <v>0</v>
      </c>
      <c r="U67" s="35">
        <f t="shared" si="18"/>
        <v>8</v>
      </c>
      <c r="V67" s="41">
        <f t="shared" si="19"/>
        <v>560000</v>
      </c>
      <c r="W67" s="41"/>
      <c r="X67" s="41">
        <f t="shared" si="7"/>
        <v>560000</v>
      </c>
      <c r="Y67" s="41"/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8</v>
      </c>
      <c r="AH67" s="37">
        <v>0</v>
      </c>
      <c r="AI67" s="37">
        <v>0</v>
      </c>
      <c r="AJ67" s="37">
        <v>0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0</v>
      </c>
      <c r="AS67" s="87" t="s">
        <v>522</v>
      </c>
    </row>
    <row r="68" spans="1:45" ht="30.75" customHeight="1">
      <c r="A68" s="37">
        <f t="shared" si="6"/>
        <v>56</v>
      </c>
      <c r="B68" s="37" t="s">
        <v>289</v>
      </c>
      <c r="C68" s="38" t="s">
        <v>308</v>
      </c>
      <c r="D68" s="42" t="s">
        <v>309</v>
      </c>
      <c r="E68" s="34" t="s">
        <v>331</v>
      </c>
      <c r="F68" s="42" t="s">
        <v>332</v>
      </c>
      <c r="G68" s="34" t="s">
        <v>75</v>
      </c>
      <c r="H68" s="34"/>
      <c r="I68" s="37" t="s">
        <v>350</v>
      </c>
      <c r="J68" s="37" t="s">
        <v>351</v>
      </c>
      <c r="K68" s="37" t="s">
        <v>22</v>
      </c>
      <c r="L68" s="37" t="s">
        <v>406</v>
      </c>
      <c r="M68" s="37" t="s">
        <v>453</v>
      </c>
      <c r="N68" s="78" t="s">
        <v>266</v>
      </c>
      <c r="O68" s="40">
        <f t="shared" si="20"/>
        <v>8</v>
      </c>
      <c r="P68" s="36">
        <f>IF(O68=0,0,IF(H68=0,VLOOKUP(G68,'Ma-Chuc_Danh'!$A$5:$C$9,2,0),VLOOKUP(G68,'Ma-Chuc_Danh'!$E$5:$G$7,2,0)))</f>
        <v>70000</v>
      </c>
      <c r="Q68" s="41">
        <f t="shared" si="16"/>
        <v>560000</v>
      </c>
      <c r="R68" s="40">
        <f t="shared" si="21"/>
        <v>0</v>
      </c>
      <c r="S68" s="36">
        <f>IF(R68=0,0,IF(H68=0,VLOOKUP(G68,'Ma-Chuc_Danh'!$A$5:$C$9,3,0),VLOOKUP(G68,'Ma-Chuc_Danh'!$E$5:$G$7,3,0)))</f>
        <v>0</v>
      </c>
      <c r="T68" s="41">
        <f t="shared" si="17"/>
        <v>0</v>
      </c>
      <c r="U68" s="35">
        <f t="shared" si="18"/>
        <v>8</v>
      </c>
      <c r="V68" s="41">
        <f t="shared" si="19"/>
        <v>560000</v>
      </c>
      <c r="W68" s="41"/>
      <c r="X68" s="41">
        <f t="shared" si="7"/>
        <v>560000</v>
      </c>
      <c r="Y68" s="41"/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8</v>
      </c>
      <c r="AH68" s="37">
        <v>0</v>
      </c>
      <c r="AI68" s="37">
        <v>0</v>
      </c>
      <c r="AJ68" s="37">
        <v>0</v>
      </c>
      <c r="AK68" s="37">
        <v>0</v>
      </c>
      <c r="AL68" s="37">
        <v>0</v>
      </c>
      <c r="AM68" s="37">
        <v>0</v>
      </c>
      <c r="AN68" s="37">
        <v>0</v>
      </c>
      <c r="AO68" s="37">
        <v>0</v>
      </c>
      <c r="AP68" s="37">
        <v>0</v>
      </c>
      <c r="AQ68" s="37">
        <v>0</v>
      </c>
      <c r="AR68" s="37">
        <v>0</v>
      </c>
      <c r="AS68" s="87" t="s">
        <v>522</v>
      </c>
    </row>
    <row r="69" spans="1:45" ht="30.75" customHeight="1">
      <c r="A69" s="37">
        <f t="shared" si="6"/>
        <v>57</v>
      </c>
      <c r="B69" s="37" t="s">
        <v>289</v>
      </c>
      <c r="C69" s="38" t="s">
        <v>308</v>
      </c>
      <c r="D69" s="42" t="s">
        <v>309</v>
      </c>
      <c r="E69" s="34" t="s">
        <v>331</v>
      </c>
      <c r="F69" s="42" t="s">
        <v>332</v>
      </c>
      <c r="G69" s="34" t="s">
        <v>75</v>
      </c>
      <c r="H69" s="34"/>
      <c r="I69" s="37" t="s">
        <v>350</v>
      </c>
      <c r="J69" s="37" t="s">
        <v>351</v>
      </c>
      <c r="K69" s="37" t="s">
        <v>22</v>
      </c>
      <c r="L69" s="37" t="s">
        <v>407</v>
      </c>
      <c r="M69" s="37" t="s">
        <v>453</v>
      </c>
      <c r="N69" s="78" t="s">
        <v>266</v>
      </c>
      <c r="O69" s="40">
        <f t="shared" si="20"/>
        <v>8</v>
      </c>
      <c r="P69" s="36">
        <f>IF(O69=0,0,IF(H69=0,VLOOKUP(G69,'Ma-Chuc_Danh'!$A$5:$C$9,2,0),VLOOKUP(G69,'Ma-Chuc_Danh'!$E$5:$G$7,2,0)))</f>
        <v>70000</v>
      </c>
      <c r="Q69" s="41">
        <f t="shared" si="16"/>
        <v>560000</v>
      </c>
      <c r="R69" s="40">
        <f t="shared" si="21"/>
        <v>0</v>
      </c>
      <c r="S69" s="36">
        <f>IF(R69=0,0,IF(H69=0,VLOOKUP(G69,'Ma-Chuc_Danh'!$A$5:$C$9,3,0),VLOOKUP(G69,'Ma-Chuc_Danh'!$E$5:$G$7,3,0)))</f>
        <v>0</v>
      </c>
      <c r="T69" s="41">
        <f t="shared" si="17"/>
        <v>0</v>
      </c>
      <c r="U69" s="35">
        <f t="shared" si="18"/>
        <v>8</v>
      </c>
      <c r="V69" s="41">
        <f t="shared" si="19"/>
        <v>560000</v>
      </c>
      <c r="W69" s="41"/>
      <c r="X69" s="41">
        <f t="shared" si="7"/>
        <v>560000</v>
      </c>
      <c r="Y69" s="41"/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8</v>
      </c>
      <c r="AH69" s="37">
        <v>0</v>
      </c>
      <c r="AI69" s="37">
        <v>0</v>
      </c>
      <c r="AJ69" s="37">
        <v>0</v>
      </c>
      <c r="AK69" s="37">
        <v>0</v>
      </c>
      <c r="AL69" s="37">
        <v>0</v>
      </c>
      <c r="AM69" s="37">
        <v>0</v>
      </c>
      <c r="AN69" s="37">
        <v>0</v>
      </c>
      <c r="AO69" s="37">
        <v>0</v>
      </c>
      <c r="AP69" s="37">
        <v>0</v>
      </c>
      <c r="AQ69" s="37">
        <v>0</v>
      </c>
      <c r="AR69" s="37">
        <v>0</v>
      </c>
      <c r="AS69" s="87" t="s">
        <v>522</v>
      </c>
    </row>
    <row r="70" spans="1:45" ht="30.75" customHeight="1">
      <c r="A70" s="37">
        <f t="shared" si="6"/>
        <v>58</v>
      </c>
      <c r="B70" s="37" t="s">
        <v>290</v>
      </c>
      <c r="C70" s="38" t="s">
        <v>271</v>
      </c>
      <c r="D70" s="42" t="s">
        <v>178</v>
      </c>
      <c r="E70" s="34" t="s">
        <v>269</v>
      </c>
      <c r="F70" s="42" t="s">
        <v>267</v>
      </c>
      <c r="G70" s="34" t="s">
        <v>75</v>
      </c>
      <c r="H70" s="34"/>
      <c r="I70" s="37" t="s">
        <v>352</v>
      </c>
      <c r="J70" s="37" t="s">
        <v>353</v>
      </c>
      <c r="K70" s="37" t="s">
        <v>22</v>
      </c>
      <c r="L70" s="37" t="s">
        <v>408</v>
      </c>
      <c r="M70" s="37" t="s">
        <v>454</v>
      </c>
      <c r="N70" s="78" t="s">
        <v>492</v>
      </c>
      <c r="O70" s="40">
        <f t="shared" si="20"/>
        <v>8</v>
      </c>
      <c r="P70" s="36">
        <f>IF(O70=0,0,IF(H70=0,VLOOKUP(G70,'Ma-Chuc_Danh'!$A$5:$C$9,2,0),VLOOKUP(G70,'Ma-Chuc_Danh'!$E$5:$G$7,2,0)))</f>
        <v>70000</v>
      </c>
      <c r="Q70" s="41">
        <f t="shared" si="16"/>
        <v>560000</v>
      </c>
      <c r="R70" s="40">
        <f t="shared" si="21"/>
        <v>0</v>
      </c>
      <c r="S70" s="36">
        <f>IF(R70=0,0,IF(H70=0,VLOOKUP(G70,'Ma-Chuc_Danh'!$A$5:$C$9,3,0),VLOOKUP(G70,'Ma-Chuc_Danh'!$E$5:$G$7,3,0)))</f>
        <v>0</v>
      </c>
      <c r="T70" s="41">
        <f t="shared" si="17"/>
        <v>0</v>
      </c>
      <c r="U70" s="35">
        <f t="shared" si="18"/>
        <v>8</v>
      </c>
      <c r="V70" s="41">
        <f t="shared" si="19"/>
        <v>560000</v>
      </c>
      <c r="W70" s="41"/>
      <c r="X70" s="41">
        <f t="shared" si="7"/>
        <v>560000</v>
      </c>
      <c r="Y70" s="41"/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8</v>
      </c>
      <c r="AH70" s="37">
        <v>0</v>
      </c>
      <c r="AI70" s="37">
        <v>0</v>
      </c>
      <c r="AJ70" s="37">
        <v>0</v>
      </c>
      <c r="AK70" s="37">
        <v>0</v>
      </c>
      <c r="AL70" s="37">
        <v>0</v>
      </c>
      <c r="AM70" s="37">
        <v>0</v>
      </c>
      <c r="AN70" s="37">
        <v>0</v>
      </c>
      <c r="AO70" s="37">
        <v>0</v>
      </c>
      <c r="AP70" s="37">
        <v>0</v>
      </c>
      <c r="AQ70" s="37">
        <v>0</v>
      </c>
      <c r="AR70" s="37">
        <v>0</v>
      </c>
      <c r="AS70" s="87" t="s">
        <v>522</v>
      </c>
    </row>
    <row r="71" spans="1:45" ht="30.75" customHeight="1">
      <c r="A71" s="37">
        <f t="shared" si="6"/>
        <v>59</v>
      </c>
      <c r="B71" s="37" t="s">
        <v>290</v>
      </c>
      <c r="C71" s="38" t="s">
        <v>271</v>
      </c>
      <c r="D71" s="42" t="s">
        <v>178</v>
      </c>
      <c r="E71" s="34" t="s">
        <v>269</v>
      </c>
      <c r="F71" s="42" t="s">
        <v>267</v>
      </c>
      <c r="G71" s="34" t="s">
        <v>75</v>
      </c>
      <c r="H71" s="34"/>
      <c r="I71" s="37" t="s">
        <v>352</v>
      </c>
      <c r="J71" s="37" t="s">
        <v>353</v>
      </c>
      <c r="K71" s="37" t="s">
        <v>22</v>
      </c>
      <c r="L71" s="37" t="s">
        <v>408</v>
      </c>
      <c r="M71" s="37" t="s">
        <v>454</v>
      </c>
      <c r="N71" s="78" t="s">
        <v>492</v>
      </c>
      <c r="O71" s="40">
        <f>SUM(Z71:AK71)</f>
        <v>8</v>
      </c>
      <c r="P71" s="36">
        <f>IF(O71=0,0,IF(H71=0,VLOOKUP(G71,'Ma-Chuc_Danh'!$A$5:$C$9,2,0),VLOOKUP(G71,'Ma-Chuc_Danh'!$E$5:$G$7,2,0)))</f>
        <v>70000</v>
      </c>
      <c r="Q71" s="41">
        <f t="shared" si="16"/>
        <v>560000</v>
      </c>
      <c r="R71" s="40">
        <f>SUM(AL71:AR71)</f>
        <v>0</v>
      </c>
      <c r="S71" s="36">
        <f>IF(R71=0,0,IF(H71=0,VLOOKUP(G71,'Ma-Chuc_Danh'!$A$5:$C$9,3,0),VLOOKUP(G71,'Ma-Chuc_Danh'!$E$5:$G$7,3,0)))</f>
        <v>0</v>
      </c>
      <c r="T71" s="41">
        <f t="shared" si="17"/>
        <v>0</v>
      </c>
      <c r="U71" s="35">
        <f t="shared" si="18"/>
        <v>8</v>
      </c>
      <c r="V71" s="41">
        <f t="shared" si="19"/>
        <v>560000</v>
      </c>
      <c r="W71" s="41"/>
      <c r="X71" s="41">
        <f t="shared" si="7"/>
        <v>560000</v>
      </c>
      <c r="Y71" s="41"/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8</v>
      </c>
      <c r="AH71" s="37">
        <v>0</v>
      </c>
      <c r="AI71" s="37">
        <v>0</v>
      </c>
      <c r="AJ71" s="37">
        <v>0</v>
      </c>
      <c r="AK71" s="37">
        <v>0</v>
      </c>
      <c r="AL71" s="37">
        <v>0</v>
      </c>
      <c r="AM71" s="37">
        <v>0</v>
      </c>
      <c r="AN71" s="37">
        <v>0</v>
      </c>
      <c r="AO71" s="37">
        <v>0</v>
      </c>
      <c r="AP71" s="37">
        <v>0</v>
      </c>
      <c r="AQ71" s="37">
        <v>0</v>
      </c>
      <c r="AR71" s="37">
        <v>0</v>
      </c>
      <c r="AS71" s="87" t="s">
        <v>522</v>
      </c>
    </row>
    <row r="72" spans="1:45" ht="30.75" customHeight="1">
      <c r="A72" s="37">
        <f t="shared" si="6"/>
        <v>60</v>
      </c>
      <c r="B72" s="37" t="s">
        <v>290</v>
      </c>
      <c r="C72" s="38" t="s">
        <v>271</v>
      </c>
      <c r="D72" s="39" t="s">
        <v>178</v>
      </c>
      <c r="E72" s="34" t="s">
        <v>269</v>
      </c>
      <c r="F72" s="39" t="s">
        <v>267</v>
      </c>
      <c r="G72" s="34" t="s">
        <v>75</v>
      </c>
      <c r="H72" s="34"/>
      <c r="I72" s="37" t="s">
        <v>352</v>
      </c>
      <c r="J72" s="37" t="s">
        <v>353</v>
      </c>
      <c r="K72" s="37" t="s">
        <v>22</v>
      </c>
      <c r="L72" s="37" t="s">
        <v>408</v>
      </c>
      <c r="M72" s="37" t="s">
        <v>454</v>
      </c>
      <c r="N72" s="78" t="s">
        <v>492</v>
      </c>
      <c r="O72" s="40">
        <f>SUM(Z72:AK72)</f>
        <v>8</v>
      </c>
      <c r="P72" s="36">
        <f>IF(O72=0,0,IF(H72=0,VLOOKUP(G72,'Ma-Chuc_Danh'!$A$5:$C$9,2,0),VLOOKUP(G72,'Ma-Chuc_Danh'!$E$5:$G$7,2,0)))</f>
        <v>70000</v>
      </c>
      <c r="Q72" s="41">
        <f t="shared" si="16"/>
        <v>560000</v>
      </c>
      <c r="R72" s="40">
        <f>SUM(AL72:AR72)</f>
        <v>0</v>
      </c>
      <c r="S72" s="36">
        <f>IF(R72=0,0,IF(H72=0,VLOOKUP(G72,'Ma-Chuc_Danh'!$A$5:$C$9,3,0),VLOOKUP(G72,'Ma-Chuc_Danh'!$E$5:$G$7,3,0)))</f>
        <v>0</v>
      </c>
      <c r="T72" s="41">
        <f t="shared" si="17"/>
        <v>0</v>
      </c>
      <c r="U72" s="35">
        <f t="shared" si="18"/>
        <v>8</v>
      </c>
      <c r="V72" s="41">
        <f t="shared" si="19"/>
        <v>560000</v>
      </c>
      <c r="W72" s="41"/>
      <c r="X72" s="41">
        <f t="shared" si="7"/>
        <v>560000</v>
      </c>
      <c r="Y72" s="41"/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8</v>
      </c>
      <c r="AH72" s="37">
        <v>0</v>
      </c>
      <c r="AI72" s="37">
        <v>0</v>
      </c>
      <c r="AJ72" s="37">
        <v>0</v>
      </c>
      <c r="AK72" s="37">
        <v>0</v>
      </c>
      <c r="AL72" s="37">
        <v>0</v>
      </c>
      <c r="AM72" s="37">
        <v>0</v>
      </c>
      <c r="AN72" s="37">
        <v>0</v>
      </c>
      <c r="AO72" s="37">
        <v>0</v>
      </c>
      <c r="AP72" s="37">
        <v>0</v>
      </c>
      <c r="AQ72" s="37">
        <v>0</v>
      </c>
      <c r="AR72" s="37">
        <v>0</v>
      </c>
      <c r="AS72" s="87" t="s">
        <v>522</v>
      </c>
    </row>
    <row r="73" spans="1:45" ht="30.75" customHeight="1">
      <c r="A73" s="37">
        <f t="shared" si="6"/>
        <v>61</v>
      </c>
      <c r="B73" s="37" t="s">
        <v>290</v>
      </c>
      <c r="C73" s="38" t="s">
        <v>271</v>
      </c>
      <c r="D73" s="39" t="s">
        <v>178</v>
      </c>
      <c r="E73" s="34" t="s">
        <v>269</v>
      </c>
      <c r="F73" s="39" t="s">
        <v>267</v>
      </c>
      <c r="G73" s="34" t="s">
        <v>75</v>
      </c>
      <c r="H73" s="34"/>
      <c r="I73" s="37" t="s">
        <v>352</v>
      </c>
      <c r="J73" s="37" t="s">
        <v>353</v>
      </c>
      <c r="K73" s="37" t="s">
        <v>22</v>
      </c>
      <c r="L73" s="37" t="s">
        <v>409</v>
      </c>
      <c r="M73" s="37" t="s">
        <v>252</v>
      </c>
      <c r="N73" s="78" t="s">
        <v>259</v>
      </c>
      <c r="O73" s="40">
        <f>SUM(Z73:AK73)</f>
        <v>8</v>
      </c>
      <c r="P73" s="36">
        <f>IF(O73=0,0,IF(H73=0,VLOOKUP(G73,'Ma-Chuc_Danh'!$A$5:$C$9,2,0),VLOOKUP(G73,'Ma-Chuc_Danh'!$E$5:$G$7,2,0)))</f>
        <v>70000</v>
      </c>
      <c r="Q73" s="41">
        <f t="shared" si="16"/>
        <v>560000</v>
      </c>
      <c r="R73" s="40">
        <f>SUM(AL73:AR73)</f>
        <v>0</v>
      </c>
      <c r="S73" s="36">
        <f>IF(R73=0,0,IF(H73=0,VLOOKUP(G73,'Ma-Chuc_Danh'!$A$5:$C$9,3,0),VLOOKUP(G73,'Ma-Chuc_Danh'!$E$5:$G$7,3,0)))</f>
        <v>0</v>
      </c>
      <c r="T73" s="41">
        <f t="shared" si="17"/>
        <v>0</v>
      </c>
      <c r="U73" s="35">
        <f t="shared" si="18"/>
        <v>8</v>
      </c>
      <c r="V73" s="41">
        <f t="shared" si="19"/>
        <v>560000</v>
      </c>
      <c r="W73" s="41"/>
      <c r="X73" s="41">
        <f t="shared" si="7"/>
        <v>560000</v>
      </c>
      <c r="Y73" s="41"/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8</v>
      </c>
      <c r="AH73" s="37">
        <v>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0</v>
      </c>
      <c r="AP73" s="37">
        <v>0</v>
      </c>
      <c r="AQ73" s="37">
        <v>0</v>
      </c>
      <c r="AR73" s="37">
        <v>0</v>
      </c>
      <c r="AS73" s="87" t="s">
        <v>522</v>
      </c>
    </row>
    <row r="74" spans="1:45" ht="30.75" customHeight="1">
      <c r="A74" s="37">
        <f t="shared" si="6"/>
        <v>62</v>
      </c>
      <c r="B74" s="37" t="s">
        <v>290</v>
      </c>
      <c r="C74" s="38" t="s">
        <v>271</v>
      </c>
      <c r="D74" s="39" t="s">
        <v>178</v>
      </c>
      <c r="E74" s="34" t="s">
        <v>269</v>
      </c>
      <c r="F74" s="39" t="s">
        <v>267</v>
      </c>
      <c r="G74" s="34" t="s">
        <v>75</v>
      </c>
      <c r="H74" s="34"/>
      <c r="I74" s="37" t="s">
        <v>352</v>
      </c>
      <c r="J74" s="37" t="s">
        <v>353</v>
      </c>
      <c r="K74" s="37" t="s">
        <v>22</v>
      </c>
      <c r="L74" s="37" t="s">
        <v>409</v>
      </c>
      <c r="M74" s="37" t="s">
        <v>252</v>
      </c>
      <c r="N74" s="78" t="s">
        <v>259</v>
      </c>
      <c r="O74" s="40">
        <f t="shared" si="20"/>
        <v>8</v>
      </c>
      <c r="P74" s="36">
        <f>IF(O74=0,0,IF(H74=0,VLOOKUP(G74,'Ma-Chuc_Danh'!$A$5:$C$9,2,0),VLOOKUP(G74,'Ma-Chuc_Danh'!$E$5:$G$7,2,0)))</f>
        <v>70000</v>
      </c>
      <c r="Q74" s="41">
        <f t="shared" si="16"/>
        <v>560000</v>
      </c>
      <c r="R74" s="40">
        <f t="shared" si="21"/>
        <v>0</v>
      </c>
      <c r="S74" s="36">
        <f>IF(R74=0,0,IF(H74=0,VLOOKUP(G74,'Ma-Chuc_Danh'!$A$5:$C$9,3,0),VLOOKUP(G74,'Ma-Chuc_Danh'!$E$5:$G$7,3,0)))</f>
        <v>0</v>
      </c>
      <c r="T74" s="41">
        <f t="shared" si="17"/>
        <v>0</v>
      </c>
      <c r="U74" s="35">
        <f t="shared" si="18"/>
        <v>8</v>
      </c>
      <c r="V74" s="41">
        <f t="shared" si="19"/>
        <v>560000</v>
      </c>
      <c r="W74" s="41"/>
      <c r="X74" s="41">
        <f t="shared" si="7"/>
        <v>560000</v>
      </c>
      <c r="Y74" s="41"/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8</v>
      </c>
      <c r="AH74" s="37">
        <v>0</v>
      </c>
      <c r="AI74" s="37">
        <v>0</v>
      </c>
      <c r="AJ74" s="37">
        <v>0</v>
      </c>
      <c r="AK74" s="37">
        <v>0</v>
      </c>
      <c r="AL74" s="37">
        <v>0</v>
      </c>
      <c r="AM74" s="37">
        <v>0</v>
      </c>
      <c r="AN74" s="37">
        <v>0</v>
      </c>
      <c r="AO74" s="37">
        <v>0</v>
      </c>
      <c r="AP74" s="37">
        <v>0</v>
      </c>
      <c r="AQ74" s="37">
        <v>0</v>
      </c>
      <c r="AR74" s="37">
        <v>0</v>
      </c>
      <c r="AS74" s="87" t="s">
        <v>522</v>
      </c>
    </row>
    <row r="75" spans="1:45" ht="30.75" customHeight="1">
      <c r="A75" s="37">
        <f t="shared" si="6"/>
        <v>63</v>
      </c>
      <c r="B75" s="37" t="s">
        <v>290</v>
      </c>
      <c r="C75" s="38" t="s">
        <v>271</v>
      </c>
      <c r="D75" s="39" t="s">
        <v>178</v>
      </c>
      <c r="E75" s="34" t="s">
        <v>269</v>
      </c>
      <c r="F75" s="39" t="s">
        <v>267</v>
      </c>
      <c r="G75" s="34" t="s">
        <v>75</v>
      </c>
      <c r="H75" s="34"/>
      <c r="I75" s="37" t="s">
        <v>352</v>
      </c>
      <c r="J75" s="37" t="s">
        <v>353</v>
      </c>
      <c r="K75" s="37" t="s">
        <v>22</v>
      </c>
      <c r="L75" s="37" t="s">
        <v>409</v>
      </c>
      <c r="M75" s="37" t="s">
        <v>252</v>
      </c>
      <c r="N75" s="78" t="s">
        <v>259</v>
      </c>
      <c r="O75" s="40">
        <f t="shared" si="20"/>
        <v>8</v>
      </c>
      <c r="P75" s="36">
        <f>IF(O75=0,0,IF(H75=0,VLOOKUP(G75,'Ma-Chuc_Danh'!$A$5:$C$9,2,0),VLOOKUP(G75,'Ma-Chuc_Danh'!$E$5:$G$7,2,0)))</f>
        <v>70000</v>
      </c>
      <c r="Q75" s="41">
        <f t="shared" si="16"/>
        <v>560000</v>
      </c>
      <c r="R75" s="40">
        <f t="shared" si="21"/>
        <v>0</v>
      </c>
      <c r="S75" s="36">
        <f>IF(R75=0,0,IF(H75=0,VLOOKUP(G75,'Ma-Chuc_Danh'!$A$5:$C$9,3,0),VLOOKUP(G75,'Ma-Chuc_Danh'!$E$5:$G$7,3,0)))</f>
        <v>0</v>
      </c>
      <c r="T75" s="41">
        <f t="shared" si="17"/>
        <v>0</v>
      </c>
      <c r="U75" s="35">
        <f t="shared" si="18"/>
        <v>8</v>
      </c>
      <c r="V75" s="41">
        <f t="shared" si="19"/>
        <v>560000</v>
      </c>
      <c r="W75" s="41"/>
      <c r="X75" s="41">
        <f t="shared" si="7"/>
        <v>560000</v>
      </c>
      <c r="Y75" s="41"/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8</v>
      </c>
      <c r="AH75" s="37">
        <v>0</v>
      </c>
      <c r="AI75" s="37">
        <v>0</v>
      </c>
      <c r="AJ75" s="37">
        <v>0</v>
      </c>
      <c r="AK75" s="37">
        <v>0</v>
      </c>
      <c r="AL75" s="37">
        <v>0</v>
      </c>
      <c r="AM75" s="37">
        <v>0</v>
      </c>
      <c r="AN75" s="37">
        <v>0</v>
      </c>
      <c r="AO75" s="37">
        <v>0</v>
      </c>
      <c r="AP75" s="37">
        <v>0</v>
      </c>
      <c r="AQ75" s="37">
        <v>0</v>
      </c>
      <c r="AR75" s="37">
        <v>0</v>
      </c>
      <c r="AS75" s="87" t="s">
        <v>522</v>
      </c>
    </row>
    <row r="76" spans="1:45" ht="30.75" customHeight="1">
      <c r="A76" s="37">
        <f t="shared" si="6"/>
        <v>64</v>
      </c>
      <c r="B76" s="37" t="s">
        <v>290</v>
      </c>
      <c r="C76" s="38" t="s">
        <v>271</v>
      </c>
      <c r="D76" s="39" t="s">
        <v>178</v>
      </c>
      <c r="E76" s="34" t="s">
        <v>269</v>
      </c>
      <c r="F76" s="39" t="s">
        <v>267</v>
      </c>
      <c r="G76" s="34" t="s">
        <v>75</v>
      </c>
      <c r="H76" s="34"/>
      <c r="I76" s="37" t="s">
        <v>352</v>
      </c>
      <c r="J76" s="81" t="s">
        <v>353</v>
      </c>
      <c r="K76" s="37" t="s">
        <v>22</v>
      </c>
      <c r="L76" s="37" t="s">
        <v>410</v>
      </c>
      <c r="M76" s="37" t="s">
        <v>252</v>
      </c>
      <c r="N76" s="78" t="s">
        <v>259</v>
      </c>
      <c r="O76" s="40">
        <f t="shared" si="20"/>
        <v>8</v>
      </c>
      <c r="P76" s="36">
        <f>IF(O76=0,0,IF(H76=0,VLOOKUP(G76,'Ma-Chuc_Danh'!$A$5:$C$9,2,0),VLOOKUP(G76,'Ma-Chuc_Danh'!$E$5:$G$7,2,0)))</f>
        <v>70000</v>
      </c>
      <c r="Q76" s="41">
        <f t="shared" si="16"/>
        <v>560000</v>
      </c>
      <c r="R76" s="40">
        <f t="shared" si="21"/>
        <v>0</v>
      </c>
      <c r="S76" s="36">
        <f>IF(R76=0,0,IF(H76=0,VLOOKUP(G76,'Ma-Chuc_Danh'!$A$5:$C$9,3,0),VLOOKUP(G76,'Ma-Chuc_Danh'!$E$5:$G$7,3,0)))</f>
        <v>0</v>
      </c>
      <c r="T76" s="41">
        <f t="shared" si="17"/>
        <v>0</v>
      </c>
      <c r="U76" s="35">
        <f t="shared" si="18"/>
        <v>8</v>
      </c>
      <c r="V76" s="41">
        <f t="shared" si="19"/>
        <v>560000</v>
      </c>
      <c r="W76" s="41"/>
      <c r="X76" s="41">
        <f t="shared" si="7"/>
        <v>560000</v>
      </c>
      <c r="Y76" s="41"/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8</v>
      </c>
      <c r="AH76" s="37">
        <v>0</v>
      </c>
      <c r="AI76" s="37">
        <v>0</v>
      </c>
      <c r="AJ76" s="37">
        <v>0</v>
      </c>
      <c r="AK76" s="37">
        <v>0</v>
      </c>
      <c r="AL76" s="37">
        <v>0</v>
      </c>
      <c r="AM76" s="37">
        <v>0</v>
      </c>
      <c r="AN76" s="37">
        <v>0</v>
      </c>
      <c r="AO76" s="37">
        <v>0</v>
      </c>
      <c r="AP76" s="37">
        <v>0</v>
      </c>
      <c r="AQ76" s="37">
        <v>0</v>
      </c>
      <c r="AR76" s="37">
        <v>0</v>
      </c>
      <c r="AS76" s="87" t="s">
        <v>522</v>
      </c>
    </row>
    <row r="77" spans="1:45" ht="30.75" customHeight="1">
      <c r="A77" s="37">
        <f t="shared" si="6"/>
        <v>65</v>
      </c>
      <c r="B77" s="37" t="s">
        <v>290</v>
      </c>
      <c r="C77" s="38" t="s">
        <v>271</v>
      </c>
      <c r="D77" s="39" t="s">
        <v>178</v>
      </c>
      <c r="E77" s="34" t="s">
        <v>269</v>
      </c>
      <c r="F77" s="39" t="s">
        <v>267</v>
      </c>
      <c r="G77" s="34" t="s">
        <v>75</v>
      </c>
      <c r="H77" s="34"/>
      <c r="I77" s="37" t="s">
        <v>352</v>
      </c>
      <c r="J77" s="81" t="s">
        <v>353</v>
      </c>
      <c r="K77" s="37" t="s">
        <v>22</v>
      </c>
      <c r="L77" s="37" t="s">
        <v>410</v>
      </c>
      <c r="M77" s="37" t="s">
        <v>252</v>
      </c>
      <c r="N77" s="78" t="s">
        <v>259</v>
      </c>
      <c r="O77" s="40">
        <f t="shared" si="20"/>
        <v>8</v>
      </c>
      <c r="P77" s="36">
        <f>IF(O77=0,0,IF(H77=0,VLOOKUP(G77,'Ma-Chuc_Danh'!$A$5:$C$9,2,0),VLOOKUP(G77,'Ma-Chuc_Danh'!$E$5:$G$7,2,0)))</f>
        <v>70000</v>
      </c>
      <c r="Q77" s="41">
        <f t="shared" ref="Q77:Q110" si="22">ROUND(P77*O77,0)</f>
        <v>560000</v>
      </c>
      <c r="R77" s="40">
        <f t="shared" si="21"/>
        <v>0</v>
      </c>
      <c r="S77" s="36">
        <f>IF(R77=0,0,IF(H77=0,VLOOKUP(G77,'Ma-Chuc_Danh'!$A$5:$C$9,3,0),VLOOKUP(G77,'Ma-Chuc_Danh'!$E$5:$G$7,3,0)))</f>
        <v>0</v>
      </c>
      <c r="T77" s="41">
        <f t="shared" ref="T77:T110" si="23">ROUND(S77*R77,0)</f>
        <v>0</v>
      </c>
      <c r="U77" s="35">
        <f t="shared" ref="U77:U110" si="24">R77+O77</f>
        <v>8</v>
      </c>
      <c r="V77" s="41">
        <f t="shared" ref="V77:V110" si="25">T77+Q77</f>
        <v>560000</v>
      </c>
      <c r="W77" s="41"/>
      <c r="X77" s="41">
        <f t="shared" si="7"/>
        <v>560000</v>
      </c>
      <c r="Y77" s="41"/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8</v>
      </c>
      <c r="AH77" s="37">
        <v>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0</v>
      </c>
      <c r="AP77" s="37">
        <v>0</v>
      </c>
      <c r="AQ77" s="37">
        <v>0</v>
      </c>
      <c r="AR77" s="37">
        <v>0</v>
      </c>
      <c r="AS77" s="87" t="s">
        <v>522</v>
      </c>
    </row>
    <row r="78" spans="1:45" ht="30.75" customHeight="1">
      <c r="A78" s="37">
        <f t="shared" ref="A78:A141" si="26">+A77+1</f>
        <v>66</v>
      </c>
      <c r="B78" s="37" t="s">
        <v>290</v>
      </c>
      <c r="C78" s="38" t="s">
        <v>271</v>
      </c>
      <c r="D78" s="39" t="s">
        <v>178</v>
      </c>
      <c r="E78" s="34" t="s">
        <v>269</v>
      </c>
      <c r="F78" s="39" t="s">
        <v>267</v>
      </c>
      <c r="G78" s="34" t="s">
        <v>75</v>
      </c>
      <c r="H78" s="34"/>
      <c r="I78" s="37" t="s">
        <v>352</v>
      </c>
      <c r="J78" s="81" t="s">
        <v>353</v>
      </c>
      <c r="K78" s="37" t="s">
        <v>22</v>
      </c>
      <c r="L78" s="37" t="s">
        <v>410</v>
      </c>
      <c r="M78" s="37" t="s">
        <v>252</v>
      </c>
      <c r="N78" s="78" t="s">
        <v>259</v>
      </c>
      <c r="O78" s="40">
        <f t="shared" si="20"/>
        <v>8</v>
      </c>
      <c r="P78" s="36">
        <f>IF(O78=0,0,IF(H78=0,VLOOKUP(G78,'Ma-Chuc_Danh'!$A$5:$C$9,2,0),VLOOKUP(G78,'Ma-Chuc_Danh'!$E$5:$G$7,2,0)))</f>
        <v>70000</v>
      </c>
      <c r="Q78" s="41">
        <f t="shared" si="22"/>
        <v>560000</v>
      </c>
      <c r="R78" s="40">
        <f t="shared" si="21"/>
        <v>0</v>
      </c>
      <c r="S78" s="36">
        <f>IF(R78=0,0,IF(H78=0,VLOOKUP(G78,'Ma-Chuc_Danh'!$A$5:$C$9,3,0),VLOOKUP(G78,'Ma-Chuc_Danh'!$E$5:$G$7,3,0)))</f>
        <v>0</v>
      </c>
      <c r="T78" s="41">
        <f t="shared" si="23"/>
        <v>0</v>
      </c>
      <c r="U78" s="35">
        <f t="shared" si="24"/>
        <v>8</v>
      </c>
      <c r="V78" s="41">
        <f t="shared" si="25"/>
        <v>560000</v>
      </c>
      <c r="W78" s="41"/>
      <c r="X78" s="41">
        <f t="shared" ref="X78:X141" si="27">IF(V78&gt;W78,V78-W78,0)</f>
        <v>560000</v>
      </c>
      <c r="Y78" s="41"/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8</v>
      </c>
      <c r="AH78" s="37">
        <v>0</v>
      </c>
      <c r="AI78" s="37">
        <v>0</v>
      </c>
      <c r="AJ78" s="37">
        <v>0</v>
      </c>
      <c r="AK78" s="37">
        <v>0</v>
      </c>
      <c r="AL78" s="37">
        <v>0</v>
      </c>
      <c r="AM78" s="37">
        <v>0</v>
      </c>
      <c r="AN78" s="37">
        <v>0</v>
      </c>
      <c r="AO78" s="37">
        <v>0</v>
      </c>
      <c r="AP78" s="37">
        <v>0</v>
      </c>
      <c r="AQ78" s="37">
        <v>0</v>
      </c>
      <c r="AR78" s="37">
        <v>0</v>
      </c>
      <c r="AS78" s="87" t="s">
        <v>522</v>
      </c>
    </row>
    <row r="79" spans="1:45" ht="30.75" customHeight="1">
      <c r="A79" s="37">
        <f t="shared" si="26"/>
        <v>67</v>
      </c>
      <c r="B79" s="37" t="s">
        <v>290</v>
      </c>
      <c r="C79" s="38" t="s">
        <v>271</v>
      </c>
      <c r="D79" s="42" t="s">
        <v>178</v>
      </c>
      <c r="E79" s="34" t="s">
        <v>269</v>
      </c>
      <c r="F79" s="42" t="s">
        <v>267</v>
      </c>
      <c r="G79" s="34" t="s">
        <v>75</v>
      </c>
      <c r="H79" s="34"/>
      <c r="I79" s="37" t="s">
        <v>352</v>
      </c>
      <c r="J79" s="37" t="s">
        <v>353</v>
      </c>
      <c r="K79" s="37" t="s">
        <v>22</v>
      </c>
      <c r="L79" s="37" t="s">
        <v>246</v>
      </c>
      <c r="M79" s="37" t="s">
        <v>252</v>
      </c>
      <c r="N79" s="78" t="s">
        <v>259</v>
      </c>
      <c r="O79" s="40">
        <f t="shared" si="20"/>
        <v>8</v>
      </c>
      <c r="P79" s="36">
        <f>IF(O79=0,0,IF(H79=0,VLOOKUP(G79,'Ma-Chuc_Danh'!$A$5:$C$9,2,0),VLOOKUP(G79,'Ma-Chuc_Danh'!$E$5:$G$7,2,0)))</f>
        <v>70000</v>
      </c>
      <c r="Q79" s="41">
        <f t="shared" si="22"/>
        <v>560000</v>
      </c>
      <c r="R79" s="40">
        <f t="shared" si="21"/>
        <v>0</v>
      </c>
      <c r="S79" s="36">
        <f>IF(R79=0,0,IF(H79=0,VLOOKUP(G79,'Ma-Chuc_Danh'!$A$5:$C$9,3,0),VLOOKUP(G79,'Ma-Chuc_Danh'!$E$5:$G$7,3,0)))</f>
        <v>0</v>
      </c>
      <c r="T79" s="41">
        <f t="shared" si="23"/>
        <v>0</v>
      </c>
      <c r="U79" s="35">
        <f t="shared" si="24"/>
        <v>8</v>
      </c>
      <c r="V79" s="41">
        <f t="shared" si="25"/>
        <v>560000</v>
      </c>
      <c r="W79" s="41"/>
      <c r="X79" s="41">
        <f t="shared" si="27"/>
        <v>560000</v>
      </c>
      <c r="Y79" s="41"/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8</v>
      </c>
      <c r="AH79" s="37">
        <v>0</v>
      </c>
      <c r="AI79" s="37">
        <v>0</v>
      </c>
      <c r="AJ79" s="37">
        <v>0</v>
      </c>
      <c r="AK79" s="37">
        <v>0</v>
      </c>
      <c r="AL79" s="37">
        <v>0</v>
      </c>
      <c r="AM79" s="37">
        <v>0</v>
      </c>
      <c r="AN79" s="37">
        <v>0</v>
      </c>
      <c r="AO79" s="37">
        <v>0</v>
      </c>
      <c r="AP79" s="37">
        <v>0</v>
      </c>
      <c r="AQ79" s="37">
        <v>0</v>
      </c>
      <c r="AR79" s="37">
        <v>0</v>
      </c>
      <c r="AS79" s="87" t="s">
        <v>522</v>
      </c>
    </row>
    <row r="80" spans="1:45" ht="30.75" customHeight="1">
      <c r="A80" s="37">
        <f t="shared" si="26"/>
        <v>68</v>
      </c>
      <c r="B80" s="37" t="s">
        <v>290</v>
      </c>
      <c r="C80" s="38" t="s">
        <v>271</v>
      </c>
      <c r="D80" s="42" t="s">
        <v>178</v>
      </c>
      <c r="E80" s="34" t="s">
        <v>269</v>
      </c>
      <c r="F80" s="42" t="s">
        <v>267</v>
      </c>
      <c r="G80" s="34" t="s">
        <v>75</v>
      </c>
      <c r="H80" s="34"/>
      <c r="I80" s="37" t="s">
        <v>352</v>
      </c>
      <c r="J80" s="37" t="s">
        <v>353</v>
      </c>
      <c r="K80" s="37" t="s">
        <v>22</v>
      </c>
      <c r="L80" s="37" t="s">
        <v>246</v>
      </c>
      <c r="M80" s="37" t="s">
        <v>252</v>
      </c>
      <c r="N80" s="78" t="s">
        <v>259</v>
      </c>
      <c r="O80" s="40">
        <f t="shared" si="20"/>
        <v>8</v>
      </c>
      <c r="P80" s="36">
        <f>IF(O80=0,0,IF(H80=0,VLOOKUP(G80,'Ma-Chuc_Danh'!$A$5:$C$9,2,0),VLOOKUP(G80,'Ma-Chuc_Danh'!$E$5:$G$7,2,0)))</f>
        <v>70000</v>
      </c>
      <c r="Q80" s="41">
        <f t="shared" si="22"/>
        <v>560000</v>
      </c>
      <c r="R80" s="40">
        <f t="shared" si="21"/>
        <v>0</v>
      </c>
      <c r="S80" s="36">
        <f>IF(R80=0,0,IF(H80=0,VLOOKUP(G80,'Ma-Chuc_Danh'!$A$5:$C$9,3,0),VLOOKUP(G80,'Ma-Chuc_Danh'!$E$5:$G$7,3,0)))</f>
        <v>0</v>
      </c>
      <c r="T80" s="41">
        <f t="shared" si="23"/>
        <v>0</v>
      </c>
      <c r="U80" s="35">
        <f t="shared" si="24"/>
        <v>8</v>
      </c>
      <c r="V80" s="41">
        <f t="shared" si="25"/>
        <v>560000</v>
      </c>
      <c r="W80" s="41"/>
      <c r="X80" s="41">
        <f t="shared" si="27"/>
        <v>560000</v>
      </c>
      <c r="Y80" s="41"/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7">
        <v>8</v>
      </c>
      <c r="AH80" s="37">
        <v>0</v>
      </c>
      <c r="AI80" s="37">
        <v>0</v>
      </c>
      <c r="AJ80" s="37">
        <v>0</v>
      </c>
      <c r="AK80" s="37">
        <v>0</v>
      </c>
      <c r="AL80" s="37">
        <v>0</v>
      </c>
      <c r="AM80" s="37">
        <v>0</v>
      </c>
      <c r="AN80" s="37">
        <v>0</v>
      </c>
      <c r="AO80" s="37">
        <v>0</v>
      </c>
      <c r="AP80" s="37">
        <v>0</v>
      </c>
      <c r="AQ80" s="37">
        <v>0</v>
      </c>
      <c r="AR80" s="37">
        <v>0</v>
      </c>
      <c r="AS80" s="87" t="s">
        <v>522</v>
      </c>
    </row>
    <row r="81" spans="1:45" ht="30.75" customHeight="1">
      <c r="A81" s="37">
        <f t="shared" si="26"/>
        <v>69</v>
      </c>
      <c r="B81" s="37" t="s">
        <v>290</v>
      </c>
      <c r="C81" s="38" t="s">
        <v>271</v>
      </c>
      <c r="D81" s="39" t="s">
        <v>178</v>
      </c>
      <c r="E81" s="34" t="s">
        <v>269</v>
      </c>
      <c r="F81" s="39" t="s">
        <v>267</v>
      </c>
      <c r="G81" s="34" t="s">
        <v>75</v>
      </c>
      <c r="H81" s="34"/>
      <c r="I81" s="37" t="s">
        <v>352</v>
      </c>
      <c r="J81" s="37" t="s">
        <v>353</v>
      </c>
      <c r="K81" s="37" t="s">
        <v>22</v>
      </c>
      <c r="L81" s="37" t="s">
        <v>246</v>
      </c>
      <c r="M81" s="37" t="s">
        <v>252</v>
      </c>
      <c r="N81" s="78" t="s">
        <v>259</v>
      </c>
      <c r="O81" s="40">
        <f t="shared" si="20"/>
        <v>8</v>
      </c>
      <c r="P81" s="36">
        <f>IF(O81=0,0,IF(H81=0,VLOOKUP(G81,'Ma-Chuc_Danh'!$A$5:$C$9,2,0),VLOOKUP(G81,'Ma-Chuc_Danh'!$E$5:$G$7,2,0)))</f>
        <v>70000</v>
      </c>
      <c r="Q81" s="41">
        <f t="shared" si="22"/>
        <v>560000</v>
      </c>
      <c r="R81" s="40">
        <f t="shared" si="21"/>
        <v>0</v>
      </c>
      <c r="S81" s="36">
        <f>IF(R81=0,0,IF(H81=0,VLOOKUP(G81,'Ma-Chuc_Danh'!$A$5:$C$9,3,0),VLOOKUP(G81,'Ma-Chuc_Danh'!$E$5:$G$7,3,0)))</f>
        <v>0</v>
      </c>
      <c r="T81" s="41">
        <f t="shared" si="23"/>
        <v>0</v>
      </c>
      <c r="U81" s="35">
        <f t="shared" si="24"/>
        <v>8</v>
      </c>
      <c r="V81" s="41">
        <f t="shared" si="25"/>
        <v>560000</v>
      </c>
      <c r="W81" s="41"/>
      <c r="X81" s="41">
        <f t="shared" si="27"/>
        <v>560000</v>
      </c>
      <c r="Y81" s="41"/>
      <c r="Z81" s="37">
        <v>0</v>
      </c>
      <c r="AA81" s="37">
        <v>0</v>
      </c>
      <c r="AB81" s="37">
        <v>0</v>
      </c>
      <c r="AC81" s="37">
        <v>0</v>
      </c>
      <c r="AD81" s="37">
        <v>0</v>
      </c>
      <c r="AE81" s="37">
        <v>0</v>
      </c>
      <c r="AF81" s="37">
        <v>0</v>
      </c>
      <c r="AG81" s="37">
        <v>8</v>
      </c>
      <c r="AH81" s="37">
        <v>0</v>
      </c>
      <c r="AI81" s="37">
        <v>0</v>
      </c>
      <c r="AJ81" s="37">
        <v>0</v>
      </c>
      <c r="AK81" s="37">
        <v>0</v>
      </c>
      <c r="AL81" s="37">
        <v>0</v>
      </c>
      <c r="AM81" s="37">
        <v>0</v>
      </c>
      <c r="AN81" s="37">
        <v>0</v>
      </c>
      <c r="AO81" s="37">
        <v>0</v>
      </c>
      <c r="AP81" s="37">
        <v>0</v>
      </c>
      <c r="AQ81" s="37">
        <v>0</v>
      </c>
      <c r="AR81" s="37">
        <v>0</v>
      </c>
      <c r="AS81" s="87" t="s">
        <v>522</v>
      </c>
    </row>
    <row r="82" spans="1:45" ht="30.75" customHeight="1">
      <c r="A82" s="37">
        <f t="shared" si="26"/>
        <v>70</v>
      </c>
      <c r="B82" s="37" t="s">
        <v>169</v>
      </c>
      <c r="C82" s="38" t="s">
        <v>114</v>
      </c>
      <c r="D82" s="39" t="s">
        <v>186</v>
      </c>
      <c r="E82" s="34" t="s">
        <v>137</v>
      </c>
      <c r="F82" s="39" t="s">
        <v>122</v>
      </c>
      <c r="G82" s="34" t="s">
        <v>78</v>
      </c>
      <c r="H82" s="34"/>
      <c r="I82" s="37" t="s">
        <v>527</v>
      </c>
      <c r="J82" s="37" t="s">
        <v>376</v>
      </c>
      <c r="K82" s="37" t="s">
        <v>19</v>
      </c>
      <c r="L82" s="37" t="s">
        <v>411</v>
      </c>
      <c r="M82" s="37" t="s">
        <v>455</v>
      </c>
      <c r="N82" s="78" t="s">
        <v>493</v>
      </c>
      <c r="O82" s="40">
        <f t="shared" si="20"/>
        <v>0</v>
      </c>
      <c r="P82" s="36">
        <f>IF(O82=0,0,IF(H82=0,VLOOKUP(G82,'Ma-Chuc_Danh'!$A$5:$C$9,2,0),VLOOKUP(G82,'Ma-Chuc_Danh'!$E$5:$G$7,2,0)))</f>
        <v>0</v>
      </c>
      <c r="Q82" s="41">
        <f t="shared" si="22"/>
        <v>0</v>
      </c>
      <c r="R82" s="40">
        <f t="shared" si="21"/>
        <v>30</v>
      </c>
      <c r="S82" s="36">
        <f>IF(R82=0,0,IF(H82=0,VLOOKUP(G82,'Ma-Chuc_Danh'!$A$5:$C$9,3,0),VLOOKUP(G82,'Ma-Chuc_Danh'!$E$5:$G$7,3,0)))</f>
        <v>105000</v>
      </c>
      <c r="T82" s="41">
        <f t="shared" si="23"/>
        <v>3150000</v>
      </c>
      <c r="U82" s="35">
        <f t="shared" si="24"/>
        <v>30</v>
      </c>
      <c r="V82" s="41">
        <f t="shared" si="25"/>
        <v>3150000</v>
      </c>
      <c r="W82" s="41"/>
      <c r="X82" s="41">
        <f t="shared" si="27"/>
        <v>3150000</v>
      </c>
      <c r="Y82" s="41"/>
      <c r="Z82" s="37">
        <v>0</v>
      </c>
      <c r="AA82" s="37">
        <v>0</v>
      </c>
      <c r="AB82" s="37">
        <v>0</v>
      </c>
      <c r="AC82" s="37">
        <v>0</v>
      </c>
      <c r="AD82" s="37">
        <v>0</v>
      </c>
      <c r="AE82" s="37">
        <v>0</v>
      </c>
      <c r="AF82" s="37">
        <v>0</v>
      </c>
      <c r="AG82" s="37">
        <v>0</v>
      </c>
      <c r="AH82" s="37">
        <v>0</v>
      </c>
      <c r="AI82" s="37">
        <v>0</v>
      </c>
      <c r="AJ82" s="37">
        <v>0</v>
      </c>
      <c r="AK82" s="37">
        <v>0</v>
      </c>
      <c r="AL82" s="37">
        <v>30</v>
      </c>
      <c r="AM82" s="37">
        <v>0</v>
      </c>
      <c r="AN82" s="37">
        <v>0</v>
      </c>
      <c r="AO82" s="37">
        <v>0</v>
      </c>
      <c r="AP82" s="37">
        <v>0</v>
      </c>
      <c r="AQ82" s="37">
        <v>0</v>
      </c>
      <c r="AR82" s="37">
        <v>0</v>
      </c>
      <c r="AS82" s="87" t="s">
        <v>339</v>
      </c>
    </row>
    <row r="83" spans="1:45" ht="30.75" customHeight="1">
      <c r="A83" s="37">
        <f t="shared" si="26"/>
        <v>71</v>
      </c>
      <c r="B83" s="37" t="s">
        <v>169</v>
      </c>
      <c r="C83" s="38" t="s">
        <v>114</v>
      </c>
      <c r="D83" s="39" t="s">
        <v>186</v>
      </c>
      <c r="E83" s="34" t="s">
        <v>137</v>
      </c>
      <c r="F83" s="39" t="s">
        <v>122</v>
      </c>
      <c r="G83" s="34" t="s">
        <v>78</v>
      </c>
      <c r="H83" s="34"/>
      <c r="I83" s="37" t="s">
        <v>527</v>
      </c>
      <c r="J83" s="37" t="s">
        <v>376</v>
      </c>
      <c r="K83" s="37" t="s">
        <v>19</v>
      </c>
      <c r="L83" s="37" t="s">
        <v>412</v>
      </c>
      <c r="M83" s="37" t="s">
        <v>253</v>
      </c>
      <c r="N83" s="78" t="s">
        <v>260</v>
      </c>
      <c r="O83" s="40">
        <f t="shared" si="20"/>
        <v>0</v>
      </c>
      <c r="P83" s="36">
        <f>IF(O83=0,0,IF(H83=0,VLOOKUP(G83,'Ma-Chuc_Danh'!$A$5:$C$9,2,0),VLOOKUP(G83,'Ma-Chuc_Danh'!$E$5:$G$7,2,0)))</f>
        <v>0</v>
      </c>
      <c r="Q83" s="41">
        <f t="shared" si="22"/>
        <v>0</v>
      </c>
      <c r="R83" s="40">
        <f t="shared" si="21"/>
        <v>30</v>
      </c>
      <c r="S83" s="36">
        <f>IF(R83=0,0,IF(H83=0,VLOOKUP(G83,'Ma-Chuc_Danh'!$A$5:$C$9,3,0),VLOOKUP(G83,'Ma-Chuc_Danh'!$E$5:$G$7,3,0)))</f>
        <v>105000</v>
      </c>
      <c r="T83" s="41">
        <f t="shared" si="23"/>
        <v>3150000</v>
      </c>
      <c r="U83" s="35">
        <f t="shared" si="24"/>
        <v>30</v>
      </c>
      <c r="V83" s="41">
        <f t="shared" si="25"/>
        <v>3150000</v>
      </c>
      <c r="W83" s="41"/>
      <c r="X83" s="41">
        <f t="shared" si="27"/>
        <v>3150000</v>
      </c>
      <c r="Y83" s="41"/>
      <c r="Z83" s="37">
        <v>0</v>
      </c>
      <c r="AA83" s="37">
        <v>0</v>
      </c>
      <c r="AB83" s="37">
        <v>0</v>
      </c>
      <c r="AC83" s="37">
        <v>0</v>
      </c>
      <c r="AD83" s="37">
        <v>0</v>
      </c>
      <c r="AE83" s="37">
        <v>0</v>
      </c>
      <c r="AF83" s="37">
        <v>0</v>
      </c>
      <c r="AG83" s="37">
        <v>0</v>
      </c>
      <c r="AH83" s="37">
        <v>0</v>
      </c>
      <c r="AI83" s="37">
        <v>0</v>
      </c>
      <c r="AJ83" s="37">
        <v>0</v>
      </c>
      <c r="AK83" s="37">
        <v>0</v>
      </c>
      <c r="AL83" s="37">
        <v>30</v>
      </c>
      <c r="AM83" s="37">
        <v>0</v>
      </c>
      <c r="AN83" s="37">
        <v>0</v>
      </c>
      <c r="AO83" s="37">
        <v>0</v>
      </c>
      <c r="AP83" s="37">
        <v>0</v>
      </c>
      <c r="AQ83" s="37">
        <v>0</v>
      </c>
      <c r="AR83" s="37">
        <v>0</v>
      </c>
      <c r="AS83" s="87" t="s">
        <v>339</v>
      </c>
    </row>
    <row r="84" spans="1:45" ht="30.75" customHeight="1">
      <c r="A84" s="37">
        <f t="shared" si="26"/>
        <v>72</v>
      </c>
      <c r="B84" s="37" t="s">
        <v>169</v>
      </c>
      <c r="C84" s="38" t="s">
        <v>114</v>
      </c>
      <c r="D84" s="42" t="s">
        <v>186</v>
      </c>
      <c r="E84" s="34" t="s">
        <v>137</v>
      </c>
      <c r="F84" s="42" t="s">
        <v>122</v>
      </c>
      <c r="G84" s="34" t="s">
        <v>78</v>
      </c>
      <c r="H84" s="34"/>
      <c r="I84" s="37" t="s">
        <v>527</v>
      </c>
      <c r="J84" s="37" t="s">
        <v>376</v>
      </c>
      <c r="K84" s="37" t="s">
        <v>19</v>
      </c>
      <c r="L84" s="37" t="s">
        <v>413</v>
      </c>
      <c r="M84" s="37" t="s">
        <v>253</v>
      </c>
      <c r="N84" s="78" t="s">
        <v>260</v>
      </c>
      <c r="O84" s="40">
        <f t="shared" si="20"/>
        <v>0</v>
      </c>
      <c r="P84" s="36">
        <f>IF(O84=0,0,IF(H84=0,VLOOKUP(G84,'Ma-Chuc_Danh'!$A$5:$C$9,2,0),VLOOKUP(G84,'Ma-Chuc_Danh'!$E$5:$G$7,2,0)))</f>
        <v>0</v>
      </c>
      <c r="Q84" s="41">
        <f t="shared" si="22"/>
        <v>0</v>
      </c>
      <c r="R84" s="40">
        <f t="shared" si="21"/>
        <v>30</v>
      </c>
      <c r="S84" s="36">
        <f>IF(R84=0,0,IF(H84=0,VLOOKUP(G84,'Ma-Chuc_Danh'!$A$5:$C$9,3,0),VLOOKUP(G84,'Ma-Chuc_Danh'!$E$5:$G$7,3,0)))</f>
        <v>105000</v>
      </c>
      <c r="T84" s="41">
        <f t="shared" si="23"/>
        <v>3150000</v>
      </c>
      <c r="U84" s="35">
        <f t="shared" si="24"/>
        <v>30</v>
      </c>
      <c r="V84" s="41">
        <f t="shared" si="25"/>
        <v>3150000</v>
      </c>
      <c r="W84" s="41"/>
      <c r="X84" s="41">
        <f t="shared" si="27"/>
        <v>3150000</v>
      </c>
      <c r="Y84" s="41"/>
      <c r="Z84" s="37">
        <v>0</v>
      </c>
      <c r="AA84" s="37">
        <v>0</v>
      </c>
      <c r="AB84" s="37">
        <v>0</v>
      </c>
      <c r="AC84" s="37">
        <v>0</v>
      </c>
      <c r="AD84" s="37">
        <v>0</v>
      </c>
      <c r="AE84" s="37">
        <v>0</v>
      </c>
      <c r="AF84" s="37">
        <v>0</v>
      </c>
      <c r="AG84" s="37">
        <v>0</v>
      </c>
      <c r="AH84" s="37">
        <v>0</v>
      </c>
      <c r="AI84" s="37">
        <v>0</v>
      </c>
      <c r="AJ84" s="37">
        <v>0</v>
      </c>
      <c r="AK84" s="37">
        <v>0</v>
      </c>
      <c r="AL84" s="37">
        <v>30</v>
      </c>
      <c r="AM84" s="37">
        <v>0</v>
      </c>
      <c r="AN84" s="37">
        <v>0</v>
      </c>
      <c r="AO84" s="37">
        <v>0</v>
      </c>
      <c r="AP84" s="37">
        <v>0</v>
      </c>
      <c r="AQ84" s="37">
        <v>0</v>
      </c>
      <c r="AR84" s="37">
        <v>0</v>
      </c>
      <c r="AS84" s="87" t="s">
        <v>339</v>
      </c>
    </row>
    <row r="85" spans="1:45" ht="30.75" customHeight="1">
      <c r="A85" s="37">
        <f t="shared" si="26"/>
        <v>73</v>
      </c>
      <c r="B85" s="37" t="s">
        <v>169</v>
      </c>
      <c r="C85" s="38" t="s">
        <v>114</v>
      </c>
      <c r="D85" s="42" t="s">
        <v>186</v>
      </c>
      <c r="E85" s="34" t="s">
        <v>137</v>
      </c>
      <c r="F85" s="42" t="s">
        <v>122</v>
      </c>
      <c r="G85" s="34" t="s">
        <v>78</v>
      </c>
      <c r="H85" s="34"/>
      <c r="I85" s="37" t="s">
        <v>527</v>
      </c>
      <c r="J85" s="37" t="s">
        <v>376</v>
      </c>
      <c r="K85" s="37" t="s">
        <v>20</v>
      </c>
      <c r="L85" s="37" t="s">
        <v>411</v>
      </c>
      <c r="M85" s="37" t="s">
        <v>455</v>
      </c>
      <c r="N85" s="78" t="s">
        <v>493</v>
      </c>
      <c r="O85" s="40">
        <f t="shared" si="20"/>
        <v>0</v>
      </c>
      <c r="P85" s="36">
        <f>IF(O85=0,0,IF(H85=0,VLOOKUP(G85,'Ma-Chuc_Danh'!$A$5:$C$9,2,0),VLOOKUP(G85,'Ma-Chuc_Danh'!$E$5:$G$7,2,0)))</f>
        <v>0</v>
      </c>
      <c r="Q85" s="41">
        <f t="shared" si="22"/>
        <v>0</v>
      </c>
      <c r="R85" s="40">
        <f t="shared" si="21"/>
        <v>0.4</v>
      </c>
      <c r="S85" s="36">
        <f>IF(R85=0,0,IF(H85=0,VLOOKUP(G85,'Ma-Chuc_Danh'!$A$5:$C$9,3,0),VLOOKUP(G85,'Ma-Chuc_Danh'!$E$5:$G$7,3,0)))</f>
        <v>105000</v>
      </c>
      <c r="T85" s="41">
        <f t="shared" si="23"/>
        <v>42000</v>
      </c>
      <c r="U85" s="35">
        <f t="shared" si="24"/>
        <v>0.4</v>
      </c>
      <c r="V85" s="41">
        <f t="shared" si="25"/>
        <v>42000</v>
      </c>
      <c r="W85" s="41"/>
      <c r="X85" s="41">
        <f t="shared" si="27"/>
        <v>42000</v>
      </c>
      <c r="Y85" s="41"/>
      <c r="Z85" s="37">
        <v>0</v>
      </c>
      <c r="AA85" s="37">
        <v>0</v>
      </c>
      <c r="AB85" s="37">
        <v>0</v>
      </c>
      <c r="AC85" s="37">
        <v>0</v>
      </c>
      <c r="AD85" s="37">
        <v>0</v>
      </c>
      <c r="AE85" s="37">
        <v>0</v>
      </c>
      <c r="AF85" s="37">
        <v>0</v>
      </c>
      <c r="AG85" s="37">
        <v>0</v>
      </c>
      <c r="AH85" s="37">
        <v>0</v>
      </c>
      <c r="AI85" s="37">
        <v>0</v>
      </c>
      <c r="AJ85" s="37">
        <v>0</v>
      </c>
      <c r="AK85" s="37">
        <v>0</v>
      </c>
      <c r="AL85" s="37">
        <v>0</v>
      </c>
      <c r="AM85" s="37">
        <v>0</v>
      </c>
      <c r="AN85" s="37">
        <v>0</v>
      </c>
      <c r="AO85" s="37">
        <v>0.4</v>
      </c>
      <c r="AP85" s="37">
        <v>0</v>
      </c>
      <c r="AQ85" s="37">
        <v>0</v>
      </c>
      <c r="AR85" s="37">
        <v>0</v>
      </c>
      <c r="AS85" s="87" t="s">
        <v>339</v>
      </c>
    </row>
    <row r="86" spans="1:45" ht="30.75" customHeight="1">
      <c r="A86" s="37">
        <f t="shared" si="26"/>
        <v>74</v>
      </c>
      <c r="B86" s="37" t="s">
        <v>169</v>
      </c>
      <c r="C86" s="38" t="s">
        <v>114</v>
      </c>
      <c r="D86" s="42" t="s">
        <v>186</v>
      </c>
      <c r="E86" s="34" t="s">
        <v>137</v>
      </c>
      <c r="F86" s="42" t="s">
        <v>122</v>
      </c>
      <c r="G86" s="34" t="s">
        <v>78</v>
      </c>
      <c r="H86" s="34"/>
      <c r="I86" s="37" t="s">
        <v>527</v>
      </c>
      <c r="J86" s="37" t="s">
        <v>376</v>
      </c>
      <c r="K86" s="37" t="s">
        <v>20</v>
      </c>
      <c r="L86" s="37" t="s">
        <v>412</v>
      </c>
      <c r="M86" s="37" t="s">
        <v>253</v>
      </c>
      <c r="N86" s="78" t="s">
        <v>260</v>
      </c>
      <c r="O86" s="40">
        <f t="shared" si="20"/>
        <v>0</v>
      </c>
      <c r="P86" s="36">
        <f>IF(O86=0,0,IF(H86=0,VLOOKUP(G86,'Ma-Chuc_Danh'!$A$5:$C$9,2,0),VLOOKUP(G86,'Ma-Chuc_Danh'!$E$5:$G$7,2,0)))</f>
        <v>0</v>
      </c>
      <c r="Q86" s="41">
        <f t="shared" si="22"/>
        <v>0</v>
      </c>
      <c r="R86" s="40">
        <f t="shared" si="21"/>
        <v>1.1000000000000001</v>
      </c>
      <c r="S86" s="36">
        <f>IF(R86=0,0,IF(H86=0,VLOOKUP(G86,'Ma-Chuc_Danh'!$A$5:$C$9,3,0),VLOOKUP(G86,'Ma-Chuc_Danh'!$E$5:$G$7,3,0)))</f>
        <v>105000</v>
      </c>
      <c r="T86" s="41">
        <f t="shared" si="23"/>
        <v>115500</v>
      </c>
      <c r="U86" s="35">
        <f t="shared" si="24"/>
        <v>1.1000000000000001</v>
      </c>
      <c r="V86" s="41">
        <f t="shared" si="25"/>
        <v>115500</v>
      </c>
      <c r="W86" s="41"/>
      <c r="X86" s="41">
        <f t="shared" si="27"/>
        <v>115500</v>
      </c>
      <c r="Y86" s="41"/>
      <c r="Z86" s="37">
        <v>0</v>
      </c>
      <c r="AA86" s="37">
        <v>0</v>
      </c>
      <c r="AB86" s="37">
        <v>0</v>
      </c>
      <c r="AC86" s="37">
        <v>0</v>
      </c>
      <c r="AD86" s="37">
        <v>0</v>
      </c>
      <c r="AE86" s="37">
        <v>0</v>
      </c>
      <c r="AF86" s="37">
        <v>0</v>
      </c>
      <c r="AG86" s="37">
        <v>0</v>
      </c>
      <c r="AH86" s="37">
        <v>0</v>
      </c>
      <c r="AI86" s="37">
        <v>0</v>
      </c>
      <c r="AJ86" s="37">
        <v>0</v>
      </c>
      <c r="AK86" s="37">
        <v>0</v>
      </c>
      <c r="AL86" s="37">
        <v>0</v>
      </c>
      <c r="AM86" s="37">
        <v>0</v>
      </c>
      <c r="AN86" s="37">
        <v>0</v>
      </c>
      <c r="AO86" s="37">
        <v>1.1000000000000001</v>
      </c>
      <c r="AP86" s="37">
        <v>0</v>
      </c>
      <c r="AQ86" s="37">
        <v>0</v>
      </c>
      <c r="AR86" s="37">
        <v>0</v>
      </c>
      <c r="AS86" s="87" t="s">
        <v>339</v>
      </c>
    </row>
    <row r="87" spans="1:45" ht="30.75" customHeight="1">
      <c r="A87" s="37">
        <f t="shared" si="26"/>
        <v>75</v>
      </c>
      <c r="B87" s="37" t="s">
        <v>169</v>
      </c>
      <c r="C87" s="38" t="s">
        <v>114</v>
      </c>
      <c r="D87" s="42" t="s">
        <v>186</v>
      </c>
      <c r="E87" s="34" t="s">
        <v>137</v>
      </c>
      <c r="F87" s="42" t="s">
        <v>122</v>
      </c>
      <c r="G87" s="34" t="s">
        <v>78</v>
      </c>
      <c r="H87" s="34"/>
      <c r="I87" s="37" t="s">
        <v>527</v>
      </c>
      <c r="J87" s="37" t="s">
        <v>376</v>
      </c>
      <c r="K87" s="37" t="s">
        <v>20</v>
      </c>
      <c r="L87" s="37" t="s">
        <v>413</v>
      </c>
      <c r="M87" s="37" t="s">
        <v>253</v>
      </c>
      <c r="N87" s="78" t="s">
        <v>260</v>
      </c>
      <c r="O87" s="40">
        <f t="shared" si="20"/>
        <v>0</v>
      </c>
      <c r="P87" s="36">
        <f>IF(O87=0,0,IF(H87=0,VLOOKUP(G87,'Ma-Chuc_Danh'!$A$5:$C$9,2,0),VLOOKUP(G87,'Ma-Chuc_Danh'!$E$5:$G$7,2,0)))</f>
        <v>0</v>
      </c>
      <c r="Q87" s="41">
        <f t="shared" si="22"/>
        <v>0</v>
      </c>
      <c r="R87" s="40">
        <f t="shared" si="21"/>
        <v>0.8</v>
      </c>
      <c r="S87" s="36">
        <f>IF(R87=0,0,IF(H87=0,VLOOKUP(G87,'Ma-Chuc_Danh'!$A$5:$C$9,3,0),VLOOKUP(G87,'Ma-Chuc_Danh'!$E$5:$G$7,3,0)))</f>
        <v>105000</v>
      </c>
      <c r="T87" s="41">
        <f t="shared" si="23"/>
        <v>84000</v>
      </c>
      <c r="U87" s="35">
        <f t="shared" si="24"/>
        <v>0.8</v>
      </c>
      <c r="V87" s="41">
        <f t="shared" si="25"/>
        <v>84000</v>
      </c>
      <c r="W87" s="41"/>
      <c r="X87" s="41">
        <f t="shared" si="27"/>
        <v>84000</v>
      </c>
      <c r="Y87" s="41"/>
      <c r="Z87" s="37">
        <v>0</v>
      </c>
      <c r="AA87" s="37">
        <v>0</v>
      </c>
      <c r="AB87" s="37">
        <v>0</v>
      </c>
      <c r="AC87" s="37">
        <v>0</v>
      </c>
      <c r="AD87" s="37">
        <v>0</v>
      </c>
      <c r="AE87" s="37">
        <v>0</v>
      </c>
      <c r="AF87" s="37">
        <v>0</v>
      </c>
      <c r="AG87" s="37">
        <v>0</v>
      </c>
      <c r="AH87" s="37">
        <v>0</v>
      </c>
      <c r="AI87" s="37">
        <v>0</v>
      </c>
      <c r="AJ87" s="37">
        <v>0</v>
      </c>
      <c r="AK87" s="37">
        <v>0</v>
      </c>
      <c r="AL87" s="37">
        <v>0</v>
      </c>
      <c r="AM87" s="37">
        <v>0</v>
      </c>
      <c r="AN87" s="37">
        <v>0</v>
      </c>
      <c r="AO87" s="37">
        <v>0.8</v>
      </c>
      <c r="AP87" s="37">
        <v>0</v>
      </c>
      <c r="AQ87" s="37">
        <v>0</v>
      </c>
      <c r="AR87" s="37">
        <v>0</v>
      </c>
      <c r="AS87" s="87" t="s">
        <v>339</v>
      </c>
    </row>
    <row r="88" spans="1:45" ht="30.75" customHeight="1">
      <c r="A88" s="37">
        <f t="shared" si="26"/>
        <v>76</v>
      </c>
      <c r="B88" s="37" t="s">
        <v>169</v>
      </c>
      <c r="C88" s="38" t="s">
        <v>114</v>
      </c>
      <c r="D88" s="42" t="s">
        <v>186</v>
      </c>
      <c r="E88" s="34" t="s">
        <v>137</v>
      </c>
      <c r="F88" s="42" t="s">
        <v>122</v>
      </c>
      <c r="G88" s="34" t="s">
        <v>78</v>
      </c>
      <c r="H88" s="34"/>
      <c r="I88" s="37" t="s">
        <v>527</v>
      </c>
      <c r="J88" s="37" t="s">
        <v>376</v>
      </c>
      <c r="K88" s="37" t="s">
        <v>21</v>
      </c>
      <c r="L88" s="37" t="s">
        <v>411</v>
      </c>
      <c r="M88" s="37" t="s">
        <v>455</v>
      </c>
      <c r="N88" s="78" t="s">
        <v>493</v>
      </c>
      <c r="O88" s="40">
        <f t="shared" si="20"/>
        <v>0</v>
      </c>
      <c r="P88" s="36">
        <f>IF(O88=0,0,IF(H88=0,VLOOKUP(G88,'Ma-Chuc_Danh'!$A$5:$C$9,2,0),VLOOKUP(G88,'Ma-Chuc_Danh'!$E$5:$G$7,2,0)))</f>
        <v>0</v>
      </c>
      <c r="Q88" s="41">
        <f t="shared" si="22"/>
        <v>0</v>
      </c>
      <c r="R88" s="40">
        <f t="shared" si="21"/>
        <v>1</v>
      </c>
      <c r="S88" s="36">
        <f>IF(R88=0,0,IF(H88=0,VLOOKUP(G88,'Ma-Chuc_Danh'!$A$5:$C$9,3,0),VLOOKUP(G88,'Ma-Chuc_Danh'!$E$5:$G$7,3,0)))</f>
        <v>105000</v>
      </c>
      <c r="T88" s="41">
        <f t="shared" si="23"/>
        <v>105000</v>
      </c>
      <c r="U88" s="35">
        <f t="shared" si="24"/>
        <v>1</v>
      </c>
      <c r="V88" s="41">
        <f t="shared" si="25"/>
        <v>105000</v>
      </c>
      <c r="W88" s="41"/>
      <c r="X88" s="41">
        <f t="shared" si="27"/>
        <v>105000</v>
      </c>
      <c r="Y88" s="41"/>
      <c r="Z88" s="37">
        <v>0</v>
      </c>
      <c r="AA88" s="37">
        <v>0</v>
      </c>
      <c r="AB88" s="37">
        <v>0</v>
      </c>
      <c r="AC88" s="37">
        <v>0</v>
      </c>
      <c r="AD88" s="37">
        <v>0</v>
      </c>
      <c r="AE88" s="37">
        <v>0</v>
      </c>
      <c r="AF88" s="37">
        <v>0</v>
      </c>
      <c r="AG88" s="37">
        <v>0</v>
      </c>
      <c r="AH88" s="37">
        <v>0</v>
      </c>
      <c r="AI88" s="37">
        <v>0</v>
      </c>
      <c r="AJ88" s="37">
        <v>0</v>
      </c>
      <c r="AK88" s="37">
        <v>0</v>
      </c>
      <c r="AL88" s="37">
        <v>0</v>
      </c>
      <c r="AM88" s="37">
        <v>1</v>
      </c>
      <c r="AN88" s="37">
        <v>0</v>
      </c>
      <c r="AO88" s="37">
        <v>0</v>
      </c>
      <c r="AP88" s="37">
        <v>0</v>
      </c>
      <c r="AQ88" s="37">
        <v>0</v>
      </c>
      <c r="AR88" s="37">
        <v>0</v>
      </c>
      <c r="AS88" s="87" t="s">
        <v>339</v>
      </c>
    </row>
    <row r="89" spans="1:45" ht="30.75" customHeight="1">
      <c r="A89" s="37">
        <f t="shared" si="26"/>
        <v>77</v>
      </c>
      <c r="B89" s="37" t="s">
        <v>169</v>
      </c>
      <c r="C89" s="38" t="s">
        <v>114</v>
      </c>
      <c r="D89" s="42" t="s">
        <v>186</v>
      </c>
      <c r="E89" s="34" t="s">
        <v>137</v>
      </c>
      <c r="F89" s="42" t="s">
        <v>122</v>
      </c>
      <c r="G89" s="34" t="s">
        <v>78</v>
      </c>
      <c r="H89" s="34"/>
      <c r="I89" s="37" t="s">
        <v>527</v>
      </c>
      <c r="J89" s="37" t="s">
        <v>376</v>
      </c>
      <c r="K89" s="37" t="s">
        <v>21</v>
      </c>
      <c r="L89" s="37" t="s">
        <v>412</v>
      </c>
      <c r="M89" s="37" t="s">
        <v>253</v>
      </c>
      <c r="N89" s="78" t="s">
        <v>260</v>
      </c>
      <c r="O89" s="40">
        <f t="shared" si="20"/>
        <v>0</v>
      </c>
      <c r="P89" s="36">
        <f>IF(O89=0,0,IF(H89=0,VLOOKUP(G89,'Ma-Chuc_Danh'!$A$5:$C$9,2,0),VLOOKUP(G89,'Ma-Chuc_Danh'!$E$5:$G$7,2,0)))</f>
        <v>0</v>
      </c>
      <c r="Q89" s="41">
        <f t="shared" si="22"/>
        <v>0</v>
      </c>
      <c r="R89" s="40">
        <f t="shared" si="21"/>
        <v>2.8</v>
      </c>
      <c r="S89" s="36">
        <f>IF(R89=0,0,IF(H89=0,VLOOKUP(G89,'Ma-Chuc_Danh'!$A$5:$C$9,3,0),VLOOKUP(G89,'Ma-Chuc_Danh'!$E$5:$G$7,3,0)))</f>
        <v>105000</v>
      </c>
      <c r="T89" s="41">
        <f t="shared" si="23"/>
        <v>294000</v>
      </c>
      <c r="U89" s="35">
        <f t="shared" si="24"/>
        <v>2.8</v>
      </c>
      <c r="V89" s="41">
        <f t="shared" si="25"/>
        <v>294000</v>
      </c>
      <c r="W89" s="41"/>
      <c r="X89" s="41">
        <f t="shared" si="27"/>
        <v>294000</v>
      </c>
      <c r="Y89" s="41"/>
      <c r="Z89" s="37">
        <v>0</v>
      </c>
      <c r="AA89" s="37">
        <v>0</v>
      </c>
      <c r="AB89" s="37">
        <v>0</v>
      </c>
      <c r="AC89" s="37">
        <v>0</v>
      </c>
      <c r="AD89" s="37">
        <v>0</v>
      </c>
      <c r="AE89" s="37">
        <v>0</v>
      </c>
      <c r="AF89" s="37">
        <v>0</v>
      </c>
      <c r="AG89" s="37">
        <v>0</v>
      </c>
      <c r="AH89" s="37">
        <v>0</v>
      </c>
      <c r="AI89" s="37">
        <v>0</v>
      </c>
      <c r="AJ89" s="37">
        <v>0</v>
      </c>
      <c r="AK89" s="37">
        <v>0</v>
      </c>
      <c r="AL89" s="37">
        <v>0</v>
      </c>
      <c r="AM89" s="37">
        <v>2.8</v>
      </c>
      <c r="AN89" s="37">
        <v>0</v>
      </c>
      <c r="AO89" s="37">
        <v>0</v>
      </c>
      <c r="AP89" s="37">
        <v>0</v>
      </c>
      <c r="AQ89" s="37">
        <v>0</v>
      </c>
      <c r="AR89" s="37">
        <v>0</v>
      </c>
      <c r="AS89" s="87" t="s">
        <v>339</v>
      </c>
    </row>
    <row r="90" spans="1:45" ht="30.75" customHeight="1">
      <c r="A90" s="37">
        <f t="shared" si="26"/>
        <v>78</v>
      </c>
      <c r="B90" s="37" t="s">
        <v>169</v>
      </c>
      <c r="C90" s="38" t="s">
        <v>114</v>
      </c>
      <c r="D90" s="42" t="s">
        <v>186</v>
      </c>
      <c r="E90" s="34" t="s">
        <v>137</v>
      </c>
      <c r="F90" s="42" t="s">
        <v>122</v>
      </c>
      <c r="G90" s="34" t="s">
        <v>78</v>
      </c>
      <c r="H90" s="34"/>
      <c r="I90" s="37" t="s">
        <v>527</v>
      </c>
      <c r="J90" s="37" t="s">
        <v>376</v>
      </c>
      <c r="K90" s="37" t="s">
        <v>21</v>
      </c>
      <c r="L90" s="37" t="s">
        <v>413</v>
      </c>
      <c r="M90" s="37" t="s">
        <v>253</v>
      </c>
      <c r="N90" s="78" t="s">
        <v>260</v>
      </c>
      <c r="O90" s="40">
        <f t="shared" si="20"/>
        <v>0</v>
      </c>
      <c r="P90" s="36">
        <f>IF(O90=0,0,IF(H90=0,VLOOKUP(G90,'Ma-Chuc_Danh'!$A$5:$C$9,2,0),VLOOKUP(G90,'Ma-Chuc_Danh'!$E$5:$G$7,2,0)))</f>
        <v>0</v>
      </c>
      <c r="Q90" s="41">
        <f t="shared" si="22"/>
        <v>0</v>
      </c>
      <c r="R90" s="40">
        <f t="shared" si="21"/>
        <v>1.9</v>
      </c>
      <c r="S90" s="36">
        <f>IF(R90=0,0,IF(H90=0,VLOOKUP(G90,'Ma-Chuc_Danh'!$A$5:$C$9,3,0),VLOOKUP(G90,'Ma-Chuc_Danh'!$E$5:$G$7,3,0)))</f>
        <v>105000</v>
      </c>
      <c r="T90" s="41">
        <f t="shared" si="23"/>
        <v>199500</v>
      </c>
      <c r="U90" s="35">
        <f t="shared" si="24"/>
        <v>1.9</v>
      </c>
      <c r="V90" s="41">
        <f t="shared" si="25"/>
        <v>199500</v>
      </c>
      <c r="W90" s="41"/>
      <c r="X90" s="41">
        <f t="shared" si="27"/>
        <v>199500</v>
      </c>
      <c r="Y90" s="41"/>
      <c r="Z90" s="37">
        <v>0</v>
      </c>
      <c r="AA90" s="37">
        <v>0</v>
      </c>
      <c r="AB90" s="37">
        <v>0</v>
      </c>
      <c r="AC90" s="37">
        <v>0</v>
      </c>
      <c r="AD90" s="37">
        <v>0</v>
      </c>
      <c r="AE90" s="37">
        <v>0</v>
      </c>
      <c r="AF90" s="37">
        <v>0</v>
      </c>
      <c r="AG90" s="37">
        <v>0</v>
      </c>
      <c r="AH90" s="37">
        <v>0</v>
      </c>
      <c r="AI90" s="37">
        <v>0</v>
      </c>
      <c r="AJ90" s="37">
        <v>0</v>
      </c>
      <c r="AK90" s="37">
        <v>0</v>
      </c>
      <c r="AL90" s="37">
        <v>0</v>
      </c>
      <c r="AM90" s="37">
        <v>1.9</v>
      </c>
      <c r="AN90" s="37">
        <v>0</v>
      </c>
      <c r="AO90" s="37">
        <v>0</v>
      </c>
      <c r="AP90" s="37">
        <v>0</v>
      </c>
      <c r="AQ90" s="37">
        <v>0</v>
      </c>
      <c r="AR90" s="37">
        <v>0</v>
      </c>
      <c r="AS90" s="87" t="s">
        <v>339</v>
      </c>
    </row>
    <row r="91" spans="1:45" ht="30.75" customHeight="1">
      <c r="A91" s="37">
        <f t="shared" si="26"/>
        <v>79</v>
      </c>
      <c r="B91" s="37" t="s">
        <v>168</v>
      </c>
      <c r="C91" s="38" t="s">
        <v>39</v>
      </c>
      <c r="D91" s="39" t="s">
        <v>185</v>
      </c>
      <c r="E91" s="34" t="s">
        <v>189</v>
      </c>
      <c r="F91" s="39" t="s">
        <v>193</v>
      </c>
      <c r="G91" s="34" t="s">
        <v>78</v>
      </c>
      <c r="H91" s="34"/>
      <c r="I91" s="37" t="s">
        <v>354</v>
      </c>
      <c r="J91" s="37" t="s">
        <v>355</v>
      </c>
      <c r="K91" s="37" t="s">
        <v>19</v>
      </c>
      <c r="L91" s="37" t="s">
        <v>414</v>
      </c>
      <c r="M91" s="37" t="s">
        <v>161</v>
      </c>
      <c r="N91" s="78" t="s">
        <v>191</v>
      </c>
      <c r="O91" s="40">
        <f t="shared" si="20"/>
        <v>0</v>
      </c>
      <c r="P91" s="36">
        <f>IF(O91=0,0,IF(H91=0,VLOOKUP(G91,'Ma-Chuc_Danh'!$A$5:$C$9,2,0),VLOOKUP(G91,'Ma-Chuc_Danh'!$E$5:$G$7,2,0)))</f>
        <v>0</v>
      </c>
      <c r="Q91" s="41">
        <f t="shared" si="22"/>
        <v>0</v>
      </c>
      <c r="R91" s="40">
        <f t="shared" si="21"/>
        <v>45</v>
      </c>
      <c r="S91" s="36">
        <f>IF(R91=0,0,IF(H91=0,VLOOKUP(G91,'Ma-Chuc_Danh'!$A$5:$C$9,3,0),VLOOKUP(G91,'Ma-Chuc_Danh'!$E$5:$G$7,3,0)))</f>
        <v>105000</v>
      </c>
      <c r="T91" s="41">
        <f t="shared" si="23"/>
        <v>4725000</v>
      </c>
      <c r="U91" s="35">
        <f t="shared" si="24"/>
        <v>45</v>
      </c>
      <c r="V91" s="41">
        <f t="shared" si="25"/>
        <v>4725000</v>
      </c>
      <c r="W91" s="41"/>
      <c r="X91" s="41">
        <f t="shared" si="27"/>
        <v>4725000</v>
      </c>
      <c r="Y91" s="41"/>
      <c r="Z91" s="37">
        <v>0</v>
      </c>
      <c r="AA91" s="37">
        <v>0</v>
      </c>
      <c r="AB91" s="37">
        <v>0</v>
      </c>
      <c r="AC91" s="37">
        <v>0</v>
      </c>
      <c r="AD91" s="37">
        <v>0</v>
      </c>
      <c r="AE91" s="37">
        <v>0</v>
      </c>
      <c r="AF91" s="37">
        <v>0</v>
      </c>
      <c r="AG91" s="37">
        <v>0</v>
      </c>
      <c r="AH91" s="37">
        <v>0</v>
      </c>
      <c r="AI91" s="37">
        <v>0</v>
      </c>
      <c r="AJ91" s="37">
        <v>0</v>
      </c>
      <c r="AK91" s="37">
        <v>0</v>
      </c>
      <c r="AL91" s="37">
        <v>45</v>
      </c>
      <c r="AM91" s="37">
        <v>0</v>
      </c>
      <c r="AN91" s="37">
        <v>0</v>
      </c>
      <c r="AO91" s="37">
        <v>0</v>
      </c>
      <c r="AP91" s="37">
        <v>0</v>
      </c>
      <c r="AQ91" s="37">
        <v>0</v>
      </c>
      <c r="AR91" s="37">
        <v>0</v>
      </c>
      <c r="AS91" s="87" t="s">
        <v>339</v>
      </c>
    </row>
    <row r="92" spans="1:45" ht="30.75" customHeight="1">
      <c r="A92" s="37">
        <f t="shared" si="26"/>
        <v>80</v>
      </c>
      <c r="B92" s="37" t="s">
        <v>168</v>
      </c>
      <c r="C92" s="38" t="s">
        <v>39</v>
      </c>
      <c r="D92" s="39" t="s">
        <v>185</v>
      </c>
      <c r="E92" s="34" t="s">
        <v>189</v>
      </c>
      <c r="F92" s="39" t="s">
        <v>193</v>
      </c>
      <c r="G92" s="34" t="s">
        <v>78</v>
      </c>
      <c r="H92" s="34"/>
      <c r="I92" s="37" t="s">
        <v>354</v>
      </c>
      <c r="J92" s="37" t="s">
        <v>355</v>
      </c>
      <c r="K92" s="37" t="s">
        <v>20</v>
      </c>
      <c r="L92" s="37" t="s">
        <v>414</v>
      </c>
      <c r="M92" s="37" t="s">
        <v>161</v>
      </c>
      <c r="N92" s="78" t="s">
        <v>191</v>
      </c>
      <c r="O92" s="40">
        <f t="shared" si="20"/>
        <v>0</v>
      </c>
      <c r="P92" s="36">
        <f>IF(O92=0,0,IF(H92=0,VLOOKUP(G92,'Ma-Chuc_Danh'!$A$5:$C$9,2,0),VLOOKUP(G92,'Ma-Chuc_Danh'!$E$5:$G$7,2,0)))</f>
        <v>0</v>
      </c>
      <c r="Q92" s="41">
        <f t="shared" si="22"/>
        <v>0</v>
      </c>
      <c r="R92" s="40">
        <f t="shared" si="21"/>
        <v>0.4</v>
      </c>
      <c r="S92" s="36">
        <f>IF(R92=0,0,IF(H92=0,VLOOKUP(G92,'Ma-Chuc_Danh'!$A$5:$C$9,3,0),VLOOKUP(G92,'Ma-Chuc_Danh'!$E$5:$G$7,3,0)))</f>
        <v>105000</v>
      </c>
      <c r="T92" s="41">
        <f t="shared" si="23"/>
        <v>42000</v>
      </c>
      <c r="U92" s="35">
        <f t="shared" si="24"/>
        <v>0.4</v>
      </c>
      <c r="V92" s="41">
        <f t="shared" si="25"/>
        <v>42000</v>
      </c>
      <c r="W92" s="41"/>
      <c r="X92" s="41">
        <f t="shared" si="27"/>
        <v>42000</v>
      </c>
      <c r="Y92" s="41"/>
      <c r="Z92" s="37">
        <v>0</v>
      </c>
      <c r="AA92" s="37">
        <v>0</v>
      </c>
      <c r="AB92" s="37">
        <v>0</v>
      </c>
      <c r="AC92" s="37">
        <v>0</v>
      </c>
      <c r="AD92" s="37">
        <v>0</v>
      </c>
      <c r="AE92" s="37">
        <v>0</v>
      </c>
      <c r="AF92" s="37">
        <v>0</v>
      </c>
      <c r="AG92" s="37">
        <v>0</v>
      </c>
      <c r="AH92" s="37">
        <v>0</v>
      </c>
      <c r="AI92" s="37">
        <v>0</v>
      </c>
      <c r="AJ92" s="37">
        <v>0</v>
      </c>
      <c r="AK92" s="37">
        <v>0</v>
      </c>
      <c r="AL92" s="37">
        <v>0</v>
      </c>
      <c r="AM92" s="37">
        <v>0</v>
      </c>
      <c r="AN92" s="37">
        <v>0</v>
      </c>
      <c r="AO92" s="37">
        <v>0.4</v>
      </c>
      <c r="AP92" s="37">
        <v>0</v>
      </c>
      <c r="AQ92" s="37">
        <v>0</v>
      </c>
      <c r="AR92" s="37">
        <v>0</v>
      </c>
      <c r="AS92" s="87" t="s">
        <v>339</v>
      </c>
    </row>
    <row r="93" spans="1:45" ht="30.75" customHeight="1">
      <c r="A93" s="37">
        <f t="shared" si="26"/>
        <v>81</v>
      </c>
      <c r="B93" s="37" t="s">
        <v>168</v>
      </c>
      <c r="C93" s="38" t="s">
        <v>39</v>
      </c>
      <c r="D93" s="39" t="s">
        <v>185</v>
      </c>
      <c r="E93" s="34" t="s">
        <v>189</v>
      </c>
      <c r="F93" s="39" t="s">
        <v>193</v>
      </c>
      <c r="G93" s="34" t="s">
        <v>78</v>
      </c>
      <c r="H93" s="34"/>
      <c r="I93" s="37" t="s">
        <v>354</v>
      </c>
      <c r="J93" s="37" t="s">
        <v>355</v>
      </c>
      <c r="K93" s="37" t="s">
        <v>21</v>
      </c>
      <c r="L93" s="37" t="s">
        <v>414</v>
      </c>
      <c r="M93" s="37" t="s">
        <v>161</v>
      </c>
      <c r="N93" s="78" t="s">
        <v>191</v>
      </c>
      <c r="O93" s="40">
        <f t="shared" si="20"/>
        <v>0</v>
      </c>
      <c r="P93" s="36">
        <f>IF(O93=0,0,IF(H93=0,VLOOKUP(G93,'Ma-Chuc_Danh'!$A$5:$C$9,2,0),VLOOKUP(G93,'Ma-Chuc_Danh'!$E$5:$G$7,2,0)))</f>
        <v>0</v>
      </c>
      <c r="Q93" s="41">
        <f t="shared" si="22"/>
        <v>0</v>
      </c>
      <c r="R93" s="40">
        <f t="shared" si="21"/>
        <v>1</v>
      </c>
      <c r="S93" s="36">
        <f>IF(R93=0,0,IF(H93=0,VLOOKUP(G93,'Ma-Chuc_Danh'!$A$5:$C$9,3,0),VLOOKUP(G93,'Ma-Chuc_Danh'!$E$5:$G$7,3,0)))</f>
        <v>105000</v>
      </c>
      <c r="T93" s="41">
        <f t="shared" si="23"/>
        <v>105000</v>
      </c>
      <c r="U93" s="35">
        <f t="shared" si="24"/>
        <v>1</v>
      </c>
      <c r="V93" s="41">
        <f t="shared" si="25"/>
        <v>105000</v>
      </c>
      <c r="W93" s="41"/>
      <c r="X93" s="41">
        <f t="shared" si="27"/>
        <v>105000</v>
      </c>
      <c r="Y93" s="41"/>
      <c r="Z93" s="37">
        <v>0</v>
      </c>
      <c r="AA93" s="37">
        <v>0</v>
      </c>
      <c r="AB93" s="37">
        <v>0</v>
      </c>
      <c r="AC93" s="37">
        <v>0</v>
      </c>
      <c r="AD93" s="37">
        <v>0</v>
      </c>
      <c r="AE93" s="37">
        <v>0</v>
      </c>
      <c r="AF93" s="37">
        <v>0</v>
      </c>
      <c r="AG93" s="37">
        <v>0</v>
      </c>
      <c r="AH93" s="37">
        <v>0</v>
      </c>
      <c r="AI93" s="37">
        <v>0</v>
      </c>
      <c r="AJ93" s="37">
        <v>0</v>
      </c>
      <c r="AK93" s="37">
        <v>0</v>
      </c>
      <c r="AL93" s="37">
        <v>0</v>
      </c>
      <c r="AM93" s="37">
        <v>1</v>
      </c>
      <c r="AN93" s="37">
        <v>0</v>
      </c>
      <c r="AO93" s="37">
        <v>0</v>
      </c>
      <c r="AP93" s="37">
        <v>0</v>
      </c>
      <c r="AQ93" s="37">
        <v>0</v>
      </c>
      <c r="AR93" s="37">
        <v>0</v>
      </c>
      <c r="AS93" s="87" t="s">
        <v>339</v>
      </c>
    </row>
    <row r="94" spans="1:45" ht="30.75" customHeight="1">
      <c r="A94" s="37">
        <f t="shared" si="26"/>
        <v>82</v>
      </c>
      <c r="B94" s="37" t="s">
        <v>291</v>
      </c>
      <c r="C94" s="38" t="s">
        <v>310</v>
      </c>
      <c r="D94" s="39" t="s">
        <v>311</v>
      </c>
      <c r="E94" s="34" t="s">
        <v>333</v>
      </c>
      <c r="F94" s="39" t="s">
        <v>334</v>
      </c>
      <c r="G94" s="34" t="s">
        <v>79</v>
      </c>
      <c r="H94" s="34"/>
      <c r="I94" s="37" t="s">
        <v>356</v>
      </c>
      <c r="J94" s="37" t="s">
        <v>344</v>
      </c>
      <c r="K94" s="37" t="s">
        <v>23</v>
      </c>
      <c r="L94" s="37" t="s">
        <v>415</v>
      </c>
      <c r="M94" s="37" t="s">
        <v>456</v>
      </c>
      <c r="N94" s="78" t="s">
        <v>494</v>
      </c>
      <c r="O94" s="40">
        <f t="shared" si="20"/>
        <v>22</v>
      </c>
      <c r="P94" s="36">
        <f>IF(O94=0,0,IF(H94=0,VLOOKUP(G94,'Ma-Chuc_Danh'!$A$5:$C$9,2,0),VLOOKUP(G94,'Ma-Chuc_Danh'!$E$5:$G$7,2,0)))</f>
        <v>80000</v>
      </c>
      <c r="Q94" s="41">
        <f t="shared" si="22"/>
        <v>1760000</v>
      </c>
      <c r="R94" s="40">
        <f t="shared" si="21"/>
        <v>0</v>
      </c>
      <c r="S94" s="36">
        <f>IF(R94=0,0,IF(H94=0,VLOOKUP(G94,'Ma-Chuc_Danh'!$A$5:$C$9,3,0),VLOOKUP(G94,'Ma-Chuc_Danh'!$E$5:$G$7,3,0)))</f>
        <v>0</v>
      </c>
      <c r="T94" s="41">
        <f t="shared" si="23"/>
        <v>0</v>
      </c>
      <c r="U94" s="35">
        <f t="shared" si="24"/>
        <v>22</v>
      </c>
      <c r="V94" s="41">
        <f t="shared" si="25"/>
        <v>1760000</v>
      </c>
      <c r="W94" s="41"/>
      <c r="X94" s="41">
        <f t="shared" si="27"/>
        <v>1760000</v>
      </c>
      <c r="Y94" s="41"/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7">
        <v>22</v>
      </c>
      <c r="AF94" s="37">
        <v>0</v>
      </c>
      <c r="AG94" s="37">
        <v>0</v>
      </c>
      <c r="AH94" s="37">
        <v>0</v>
      </c>
      <c r="AI94" s="37">
        <v>0</v>
      </c>
      <c r="AJ94" s="37">
        <v>0</v>
      </c>
      <c r="AK94" s="37">
        <v>0</v>
      </c>
      <c r="AL94" s="37">
        <v>0</v>
      </c>
      <c r="AM94" s="37">
        <v>0</v>
      </c>
      <c r="AN94" s="37">
        <v>0</v>
      </c>
      <c r="AO94" s="37">
        <v>0</v>
      </c>
      <c r="AP94" s="37">
        <v>0</v>
      </c>
      <c r="AQ94" s="37">
        <v>0</v>
      </c>
      <c r="AR94" s="37">
        <v>0</v>
      </c>
      <c r="AS94" s="87" t="s">
        <v>339</v>
      </c>
    </row>
    <row r="95" spans="1:45" ht="30.75" customHeight="1">
      <c r="A95" s="37">
        <f t="shared" si="26"/>
        <v>83</v>
      </c>
      <c r="B95" s="37" t="s">
        <v>291</v>
      </c>
      <c r="C95" s="38" t="s">
        <v>310</v>
      </c>
      <c r="D95" s="39" t="s">
        <v>311</v>
      </c>
      <c r="E95" s="34" t="s">
        <v>333</v>
      </c>
      <c r="F95" s="39" t="s">
        <v>334</v>
      </c>
      <c r="G95" s="34" t="s">
        <v>79</v>
      </c>
      <c r="H95" s="34"/>
      <c r="I95" s="37" t="s">
        <v>356</v>
      </c>
      <c r="J95" s="37" t="s">
        <v>344</v>
      </c>
      <c r="K95" s="37" t="s">
        <v>23</v>
      </c>
      <c r="L95" s="37" t="s">
        <v>416</v>
      </c>
      <c r="M95" s="37" t="s">
        <v>457</v>
      </c>
      <c r="N95" s="78" t="s">
        <v>495</v>
      </c>
      <c r="O95" s="40">
        <f t="shared" si="20"/>
        <v>22</v>
      </c>
      <c r="P95" s="36">
        <f>IF(O95=0,0,IF(H95=0,VLOOKUP(G95,'Ma-Chuc_Danh'!$A$5:$C$9,2,0),VLOOKUP(G95,'Ma-Chuc_Danh'!$E$5:$G$7,2,0)))</f>
        <v>80000</v>
      </c>
      <c r="Q95" s="41">
        <f t="shared" si="22"/>
        <v>1760000</v>
      </c>
      <c r="R95" s="40">
        <f t="shared" si="21"/>
        <v>0</v>
      </c>
      <c r="S95" s="36">
        <f>IF(R95=0,0,IF(H95=0,VLOOKUP(G95,'Ma-Chuc_Danh'!$A$5:$C$9,3,0),VLOOKUP(G95,'Ma-Chuc_Danh'!$E$5:$G$7,3,0)))</f>
        <v>0</v>
      </c>
      <c r="T95" s="41">
        <f t="shared" si="23"/>
        <v>0</v>
      </c>
      <c r="U95" s="35">
        <f t="shared" si="24"/>
        <v>22</v>
      </c>
      <c r="V95" s="41">
        <f t="shared" si="25"/>
        <v>1760000</v>
      </c>
      <c r="W95" s="41"/>
      <c r="X95" s="41">
        <f t="shared" si="27"/>
        <v>1760000</v>
      </c>
      <c r="Y95" s="41"/>
      <c r="Z95" s="37">
        <v>0</v>
      </c>
      <c r="AA95" s="37">
        <v>0</v>
      </c>
      <c r="AB95" s="37">
        <v>0</v>
      </c>
      <c r="AC95" s="37">
        <v>0</v>
      </c>
      <c r="AD95" s="37">
        <v>0</v>
      </c>
      <c r="AE95" s="37">
        <v>22</v>
      </c>
      <c r="AF95" s="37">
        <v>0</v>
      </c>
      <c r="AG95" s="37">
        <v>0</v>
      </c>
      <c r="AH95" s="37">
        <v>0</v>
      </c>
      <c r="AI95" s="37">
        <v>0</v>
      </c>
      <c r="AJ95" s="37">
        <v>0</v>
      </c>
      <c r="AK95" s="37">
        <v>0</v>
      </c>
      <c r="AL95" s="37">
        <v>0</v>
      </c>
      <c r="AM95" s="37">
        <v>0</v>
      </c>
      <c r="AN95" s="37">
        <v>0</v>
      </c>
      <c r="AO95" s="37">
        <v>0</v>
      </c>
      <c r="AP95" s="37">
        <v>0</v>
      </c>
      <c r="AQ95" s="37">
        <v>0</v>
      </c>
      <c r="AR95" s="37">
        <v>0</v>
      </c>
      <c r="AS95" s="87" t="s">
        <v>339</v>
      </c>
    </row>
    <row r="96" spans="1:45" ht="30.75" customHeight="1">
      <c r="A96" s="37">
        <f t="shared" si="26"/>
        <v>84</v>
      </c>
      <c r="B96" s="37" t="s">
        <v>291</v>
      </c>
      <c r="C96" s="38" t="s">
        <v>310</v>
      </c>
      <c r="D96" s="39" t="s">
        <v>311</v>
      </c>
      <c r="E96" s="34" t="s">
        <v>333</v>
      </c>
      <c r="F96" s="39" t="s">
        <v>334</v>
      </c>
      <c r="G96" s="34" t="s">
        <v>79</v>
      </c>
      <c r="H96" s="34"/>
      <c r="I96" s="37" t="s">
        <v>356</v>
      </c>
      <c r="J96" s="37" t="s">
        <v>344</v>
      </c>
      <c r="K96" s="37" t="s">
        <v>23</v>
      </c>
      <c r="L96" s="37" t="s">
        <v>417</v>
      </c>
      <c r="M96" s="37" t="s">
        <v>458</v>
      </c>
      <c r="N96" s="78" t="s">
        <v>496</v>
      </c>
      <c r="O96" s="40">
        <f t="shared" si="20"/>
        <v>22</v>
      </c>
      <c r="P96" s="36">
        <f>IF(O96=0,0,IF(H96=0,VLOOKUP(G96,'Ma-Chuc_Danh'!$A$5:$C$9,2,0),VLOOKUP(G96,'Ma-Chuc_Danh'!$E$5:$G$7,2,0)))</f>
        <v>80000</v>
      </c>
      <c r="Q96" s="41">
        <f t="shared" si="22"/>
        <v>1760000</v>
      </c>
      <c r="R96" s="40">
        <f t="shared" si="21"/>
        <v>0</v>
      </c>
      <c r="S96" s="36">
        <f>IF(R96=0,0,IF(H96=0,VLOOKUP(G96,'Ma-Chuc_Danh'!$A$5:$C$9,3,0),VLOOKUP(G96,'Ma-Chuc_Danh'!$E$5:$G$7,3,0)))</f>
        <v>0</v>
      </c>
      <c r="T96" s="41">
        <f t="shared" si="23"/>
        <v>0</v>
      </c>
      <c r="U96" s="35">
        <f t="shared" si="24"/>
        <v>22</v>
      </c>
      <c r="V96" s="41">
        <f t="shared" si="25"/>
        <v>1760000</v>
      </c>
      <c r="W96" s="41"/>
      <c r="X96" s="41">
        <f t="shared" si="27"/>
        <v>1760000</v>
      </c>
      <c r="Y96" s="41"/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22</v>
      </c>
      <c r="AF96" s="37">
        <v>0</v>
      </c>
      <c r="AG96" s="37">
        <v>0</v>
      </c>
      <c r="AH96" s="37">
        <v>0</v>
      </c>
      <c r="AI96" s="37">
        <v>0</v>
      </c>
      <c r="AJ96" s="37">
        <v>0</v>
      </c>
      <c r="AK96" s="37">
        <v>0</v>
      </c>
      <c r="AL96" s="37">
        <v>0</v>
      </c>
      <c r="AM96" s="37">
        <v>0</v>
      </c>
      <c r="AN96" s="37">
        <v>0</v>
      </c>
      <c r="AO96" s="37">
        <v>0</v>
      </c>
      <c r="AP96" s="37">
        <v>0</v>
      </c>
      <c r="AQ96" s="37">
        <v>0</v>
      </c>
      <c r="AR96" s="37">
        <v>0</v>
      </c>
      <c r="AS96" s="87" t="s">
        <v>339</v>
      </c>
    </row>
    <row r="97" spans="1:45" ht="30.75" customHeight="1">
      <c r="A97" s="37">
        <f t="shared" si="26"/>
        <v>85</v>
      </c>
      <c r="B97" s="37" t="s">
        <v>291</v>
      </c>
      <c r="C97" s="38" t="s">
        <v>310</v>
      </c>
      <c r="D97" s="39" t="s">
        <v>311</v>
      </c>
      <c r="E97" s="34" t="s">
        <v>333</v>
      </c>
      <c r="F97" s="39" t="s">
        <v>334</v>
      </c>
      <c r="G97" s="34" t="s">
        <v>79</v>
      </c>
      <c r="H97" s="34"/>
      <c r="I97" s="37" t="s">
        <v>356</v>
      </c>
      <c r="J97" s="37" t="s">
        <v>344</v>
      </c>
      <c r="K97" s="37" t="s">
        <v>22</v>
      </c>
      <c r="L97" s="37" t="s">
        <v>415</v>
      </c>
      <c r="M97" s="37" t="s">
        <v>456</v>
      </c>
      <c r="N97" s="78" t="s">
        <v>494</v>
      </c>
      <c r="O97" s="40">
        <f t="shared" si="20"/>
        <v>8</v>
      </c>
      <c r="P97" s="36">
        <f>IF(O97=0,0,IF(H97=0,VLOOKUP(G97,'Ma-Chuc_Danh'!$A$5:$C$9,2,0),VLOOKUP(G97,'Ma-Chuc_Danh'!$E$5:$G$7,2,0)))</f>
        <v>80000</v>
      </c>
      <c r="Q97" s="41">
        <f t="shared" si="22"/>
        <v>640000</v>
      </c>
      <c r="R97" s="40">
        <f t="shared" si="21"/>
        <v>0</v>
      </c>
      <c r="S97" s="36">
        <f>IF(R97=0,0,IF(H97=0,VLOOKUP(G97,'Ma-Chuc_Danh'!$A$5:$C$9,3,0),VLOOKUP(G97,'Ma-Chuc_Danh'!$E$5:$G$7,3,0)))</f>
        <v>0</v>
      </c>
      <c r="T97" s="41">
        <f t="shared" si="23"/>
        <v>0</v>
      </c>
      <c r="U97" s="35">
        <f t="shared" si="24"/>
        <v>8</v>
      </c>
      <c r="V97" s="41">
        <f t="shared" si="25"/>
        <v>640000</v>
      </c>
      <c r="W97" s="41"/>
      <c r="X97" s="41">
        <f t="shared" si="27"/>
        <v>640000</v>
      </c>
      <c r="Y97" s="41"/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8</v>
      </c>
      <c r="AH97" s="37">
        <v>0</v>
      </c>
      <c r="AI97" s="37">
        <v>0</v>
      </c>
      <c r="AJ97" s="37">
        <v>0</v>
      </c>
      <c r="AK97" s="37">
        <v>0</v>
      </c>
      <c r="AL97" s="37">
        <v>0</v>
      </c>
      <c r="AM97" s="37">
        <v>0</v>
      </c>
      <c r="AN97" s="37">
        <v>0</v>
      </c>
      <c r="AO97" s="37">
        <v>0</v>
      </c>
      <c r="AP97" s="37">
        <v>0</v>
      </c>
      <c r="AQ97" s="37">
        <v>0</v>
      </c>
      <c r="AR97" s="37">
        <v>0</v>
      </c>
      <c r="AS97" s="87" t="s">
        <v>339</v>
      </c>
    </row>
    <row r="98" spans="1:45" ht="30.75" customHeight="1">
      <c r="A98" s="37">
        <f t="shared" si="26"/>
        <v>86</v>
      </c>
      <c r="B98" s="37" t="s">
        <v>291</v>
      </c>
      <c r="C98" s="38" t="s">
        <v>310</v>
      </c>
      <c r="D98" s="39" t="s">
        <v>311</v>
      </c>
      <c r="E98" s="34" t="s">
        <v>333</v>
      </c>
      <c r="F98" s="33" t="s">
        <v>334</v>
      </c>
      <c r="G98" s="34" t="s">
        <v>79</v>
      </c>
      <c r="H98" s="34"/>
      <c r="I98" s="37" t="s">
        <v>356</v>
      </c>
      <c r="J98" s="37" t="s">
        <v>344</v>
      </c>
      <c r="K98" s="37" t="s">
        <v>22</v>
      </c>
      <c r="L98" s="37" t="s">
        <v>416</v>
      </c>
      <c r="M98" s="37" t="s">
        <v>457</v>
      </c>
      <c r="N98" s="78" t="s">
        <v>495</v>
      </c>
      <c r="O98" s="40">
        <f t="shared" si="20"/>
        <v>8</v>
      </c>
      <c r="P98" s="36">
        <f>IF(O98=0,0,IF(H98=0,VLOOKUP(G98,'Ma-Chuc_Danh'!$A$5:$C$9,2,0),VLOOKUP(G98,'Ma-Chuc_Danh'!$E$5:$G$7,2,0)))</f>
        <v>80000</v>
      </c>
      <c r="Q98" s="41">
        <f t="shared" si="22"/>
        <v>640000</v>
      </c>
      <c r="R98" s="40">
        <f t="shared" si="21"/>
        <v>0</v>
      </c>
      <c r="S98" s="36">
        <f>IF(R98=0,0,IF(H98=0,VLOOKUP(G98,'Ma-Chuc_Danh'!$A$5:$C$9,3,0),VLOOKUP(G98,'Ma-Chuc_Danh'!$E$5:$G$7,3,0)))</f>
        <v>0</v>
      </c>
      <c r="T98" s="41">
        <f t="shared" si="23"/>
        <v>0</v>
      </c>
      <c r="U98" s="35">
        <f t="shared" si="24"/>
        <v>8</v>
      </c>
      <c r="V98" s="41">
        <f t="shared" si="25"/>
        <v>640000</v>
      </c>
      <c r="W98" s="41"/>
      <c r="X98" s="41">
        <f t="shared" si="27"/>
        <v>640000</v>
      </c>
      <c r="Y98" s="41"/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8</v>
      </c>
      <c r="AH98" s="37">
        <v>0</v>
      </c>
      <c r="AI98" s="37">
        <v>0</v>
      </c>
      <c r="AJ98" s="37">
        <v>0</v>
      </c>
      <c r="AK98" s="37">
        <v>0</v>
      </c>
      <c r="AL98" s="37">
        <v>0</v>
      </c>
      <c r="AM98" s="37">
        <v>0</v>
      </c>
      <c r="AN98" s="37">
        <v>0</v>
      </c>
      <c r="AO98" s="37">
        <v>0</v>
      </c>
      <c r="AP98" s="37">
        <v>0</v>
      </c>
      <c r="AQ98" s="37">
        <v>0</v>
      </c>
      <c r="AR98" s="37">
        <v>0</v>
      </c>
      <c r="AS98" s="87" t="s">
        <v>339</v>
      </c>
    </row>
    <row r="99" spans="1:45" ht="30.75" customHeight="1">
      <c r="A99" s="37">
        <f t="shared" si="26"/>
        <v>87</v>
      </c>
      <c r="B99" s="37" t="s">
        <v>291</v>
      </c>
      <c r="C99" s="38" t="s">
        <v>310</v>
      </c>
      <c r="D99" s="39" t="s">
        <v>311</v>
      </c>
      <c r="E99" s="34" t="s">
        <v>333</v>
      </c>
      <c r="F99" s="33" t="s">
        <v>334</v>
      </c>
      <c r="G99" s="34" t="s">
        <v>79</v>
      </c>
      <c r="H99" s="34"/>
      <c r="I99" s="37" t="s">
        <v>356</v>
      </c>
      <c r="J99" s="37" t="s">
        <v>344</v>
      </c>
      <c r="K99" s="37" t="s">
        <v>22</v>
      </c>
      <c r="L99" s="37" t="s">
        <v>417</v>
      </c>
      <c r="M99" s="37" t="s">
        <v>458</v>
      </c>
      <c r="N99" s="78" t="s">
        <v>496</v>
      </c>
      <c r="O99" s="40">
        <f t="shared" si="20"/>
        <v>8</v>
      </c>
      <c r="P99" s="36">
        <f>IF(O99=0,0,IF(H99=0,VLOOKUP(G99,'Ma-Chuc_Danh'!$A$5:$C$9,2,0),VLOOKUP(G99,'Ma-Chuc_Danh'!$E$5:$G$7,2,0)))</f>
        <v>80000</v>
      </c>
      <c r="Q99" s="41">
        <f t="shared" si="22"/>
        <v>640000</v>
      </c>
      <c r="R99" s="40">
        <f t="shared" si="21"/>
        <v>0</v>
      </c>
      <c r="S99" s="36">
        <f>IF(R99=0,0,IF(H99=0,VLOOKUP(G99,'Ma-Chuc_Danh'!$A$5:$C$9,3,0),VLOOKUP(G99,'Ma-Chuc_Danh'!$E$5:$G$7,3,0)))</f>
        <v>0</v>
      </c>
      <c r="T99" s="41">
        <f t="shared" si="23"/>
        <v>0</v>
      </c>
      <c r="U99" s="35">
        <f t="shared" si="24"/>
        <v>8</v>
      </c>
      <c r="V99" s="41">
        <f t="shared" si="25"/>
        <v>640000</v>
      </c>
      <c r="W99" s="41"/>
      <c r="X99" s="41">
        <f t="shared" si="27"/>
        <v>640000</v>
      </c>
      <c r="Y99" s="41"/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8</v>
      </c>
      <c r="AH99" s="37">
        <v>0</v>
      </c>
      <c r="AI99" s="37">
        <v>0</v>
      </c>
      <c r="AJ99" s="37">
        <v>0</v>
      </c>
      <c r="AK99" s="37">
        <v>0</v>
      </c>
      <c r="AL99" s="37">
        <v>0</v>
      </c>
      <c r="AM99" s="37">
        <v>0</v>
      </c>
      <c r="AN99" s="37">
        <v>0</v>
      </c>
      <c r="AO99" s="37">
        <v>0</v>
      </c>
      <c r="AP99" s="37">
        <v>0</v>
      </c>
      <c r="AQ99" s="37">
        <v>0</v>
      </c>
      <c r="AR99" s="37">
        <v>0</v>
      </c>
      <c r="AS99" s="87" t="s">
        <v>339</v>
      </c>
    </row>
    <row r="100" spans="1:45" ht="30.75" customHeight="1">
      <c r="A100" s="37">
        <f t="shared" si="26"/>
        <v>88</v>
      </c>
      <c r="B100" s="37" t="s">
        <v>291</v>
      </c>
      <c r="C100" s="38" t="s">
        <v>310</v>
      </c>
      <c r="D100" s="39" t="s">
        <v>311</v>
      </c>
      <c r="E100" s="34" t="s">
        <v>333</v>
      </c>
      <c r="F100" s="39" t="s">
        <v>334</v>
      </c>
      <c r="G100" s="34" t="s">
        <v>79</v>
      </c>
      <c r="H100" s="34"/>
      <c r="I100" s="37" t="s">
        <v>356</v>
      </c>
      <c r="J100" s="37" t="s">
        <v>344</v>
      </c>
      <c r="K100" s="37" t="s">
        <v>24</v>
      </c>
      <c r="L100" s="37" t="s">
        <v>415</v>
      </c>
      <c r="M100" s="37" t="s">
        <v>456</v>
      </c>
      <c r="N100" s="78" t="s">
        <v>494</v>
      </c>
      <c r="O100" s="40">
        <f t="shared" si="20"/>
        <v>1.2</v>
      </c>
      <c r="P100" s="36">
        <f>IF(O100=0,0,IF(H100=0,VLOOKUP(G100,'Ma-Chuc_Danh'!$A$5:$C$9,2,0),VLOOKUP(G100,'Ma-Chuc_Danh'!$E$5:$G$7,2,0)))</f>
        <v>80000</v>
      </c>
      <c r="Q100" s="41">
        <f t="shared" si="22"/>
        <v>96000</v>
      </c>
      <c r="R100" s="40">
        <f t="shared" si="21"/>
        <v>0</v>
      </c>
      <c r="S100" s="36">
        <f>IF(R100=0,0,IF(H100=0,VLOOKUP(G100,'Ma-Chuc_Danh'!$A$5:$C$9,3,0),VLOOKUP(G100,'Ma-Chuc_Danh'!$E$5:$G$7,3,0)))</f>
        <v>0</v>
      </c>
      <c r="T100" s="41">
        <f t="shared" si="23"/>
        <v>0</v>
      </c>
      <c r="U100" s="35">
        <f t="shared" si="24"/>
        <v>1.2</v>
      </c>
      <c r="V100" s="41">
        <f t="shared" si="25"/>
        <v>96000</v>
      </c>
      <c r="W100" s="41"/>
      <c r="X100" s="41">
        <f t="shared" si="27"/>
        <v>96000</v>
      </c>
      <c r="Y100" s="41"/>
      <c r="Z100" s="37">
        <v>0</v>
      </c>
      <c r="AA100" s="37">
        <v>0</v>
      </c>
      <c r="AB100" s="37">
        <v>1.2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  <c r="AI100" s="37">
        <v>0</v>
      </c>
      <c r="AJ100" s="37">
        <v>0</v>
      </c>
      <c r="AK100" s="37">
        <v>0</v>
      </c>
      <c r="AL100" s="37">
        <v>0</v>
      </c>
      <c r="AM100" s="37">
        <v>0</v>
      </c>
      <c r="AN100" s="37">
        <v>0</v>
      </c>
      <c r="AO100" s="37">
        <v>0</v>
      </c>
      <c r="AP100" s="37">
        <v>0</v>
      </c>
      <c r="AQ100" s="37">
        <v>0</v>
      </c>
      <c r="AR100" s="37">
        <v>0</v>
      </c>
      <c r="AS100" s="87" t="s">
        <v>339</v>
      </c>
    </row>
    <row r="101" spans="1:45" ht="30.75" customHeight="1">
      <c r="A101" s="37">
        <f t="shared" si="26"/>
        <v>89</v>
      </c>
      <c r="B101" s="37" t="s">
        <v>291</v>
      </c>
      <c r="C101" s="38" t="s">
        <v>310</v>
      </c>
      <c r="D101" s="39" t="s">
        <v>311</v>
      </c>
      <c r="E101" s="34" t="s">
        <v>333</v>
      </c>
      <c r="F101" s="39" t="s">
        <v>334</v>
      </c>
      <c r="G101" s="34" t="s">
        <v>79</v>
      </c>
      <c r="H101" s="34"/>
      <c r="I101" s="37" t="s">
        <v>356</v>
      </c>
      <c r="J101" s="37" t="s">
        <v>344</v>
      </c>
      <c r="K101" s="37" t="s">
        <v>24</v>
      </c>
      <c r="L101" s="37" t="s">
        <v>416</v>
      </c>
      <c r="M101" s="37" t="s">
        <v>457</v>
      </c>
      <c r="N101" s="78" t="s">
        <v>495</v>
      </c>
      <c r="O101" s="40">
        <f t="shared" si="20"/>
        <v>1.3</v>
      </c>
      <c r="P101" s="36">
        <f>IF(O101=0,0,IF(H101=0,VLOOKUP(G101,'Ma-Chuc_Danh'!$A$5:$C$9,2,0),VLOOKUP(G101,'Ma-Chuc_Danh'!$E$5:$G$7,2,0)))</f>
        <v>80000</v>
      </c>
      <c r="Q101" s="41">
        <f t="shared" si="22"/>
        <v>104000</v>
      </c>
      <c r="R101" s="40">
        <f t="shared" si="21"/>
        <v>0</v>
      </c>
      <c r="S101" s="36">
        <f>IF(R101=0,0,IF(H101=0,VLOOKUP(G101,'Ma-Chuc_Danh'!$A$5:$C$9,3,0),VLOOKUP(G101,'Ma-Chuc_Danh'!$E$5:$G$7,3,0)))</f>
        <v>0</v>
      </c>
      <c r="T101" s="41">
        <f t="shared" si="23"/>
        <v>0</v>
      </c>
      <c r="U101" s="35">
        <f t="shared" si="24"/>
        <v>1.3</v>
      </c>
      <c r="V101" s="41">
        <f t="shared" si="25"/>
        <v>104000</v>
      </c>
      <c r="W101" s="41"/>
      <c r="X101" s="41">
        <f t="shared" si="27"/>
        <v>104000</v>
      </c>
      <c r="Y101" s="41"/>
      <c r="Z101" s="37">
        <v>0</v>
      </c>
      <c r="AA101" s="37">
        <v>0</v>
      </c>
      <c r="AB101" s="37">
        <v>1.3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  <c r="AI101" s="37">
        <v>0</v>
      </c>
      <c r="AJ101" s="37">
        <v>0</v>
      </c>
      <c r="AK101" s="37">
        <v>0</v>
      </c>
      <c r="AL101" s="37">
        <v>0</v>
      </c>
      <c r="AM101" s="37">
        <v>0</v>
      </c>
      <c r="AN101" s="37">
        <v>0</v>
      </c>
      <c r="AO101" s="37">
        <v>0</v>
      </c>
      <c r="AP101" s="37">
        <v>0</v>
      </c>
      <c r="AQ101" s="37">
        <v>0</v>
      </c>
      <c r="AR101" s="37">
        <v>0</v>
      </c>
      <c r="AS101" s="87" t="s">
        <v>339</v>
      </c>
    </row>
    <row r="102" spans="1:45" ht="30.75" customHeight="1">
      <c r="A102" s="37">
        <f t="shared" si="26"/>
        <v>90</v>
      </c>
      <c r="B102" s="37" t="s">
        <v>291</v>
      </c>
      <c r="C102" s="38" t="s">
        <v>310</v>
      </c>
      <c r="D102" s="39" t="s">
        <v>311</v>
      </c>
      <c r="E102" s="34" t="s">
        <v>333</v>
      </c>
      <c r="F102" s="33" t="s">
        <v>334</v>
      </c>
      <c r="G102" s="34" t="s">
        <v>79</v>
      </c>
      <c r="H102" s="34"/>
      <c r="I102" s="37" t="s">
        <v>356</v>
      </c>
      <c r="J102" s="37" t="s">
        <v>344</v>
      </c>
      <c r="K102" s="37" t="s">
        <v>24</v>
      </c>
      <c r="L102" s="37" t="s">
        <v>417</v>
      </c>
      <c r="M102" s="37" t="s">
        <v>458</v>
      </c>
      <c r="N102" s="78" t="s">
        <v>496</v>
      </c>
      <c r="O102" s="40">
        <f t="shared" si="20"/>
        <v>1.2</v>
      </c>
      <c r="P102" s="36">
        <f>IF(O102=0,0,IF(H102=0,VLOOKUP(G102,'Ma-Chuc_Danh'!$A$5:$C$9,2,0),VLOOKUP(G102,'Ma-Chuc_Danh'!$E$5:$G$7,2,0)))</f>
        <v>80000</v>
      </c>
      <c r="Q102" s="41">
        <f t="shared" si="22"/>
        <v>96000</v>
      </c>
      <c r="R102" s="40">
        <f t="shared" si="21"/>
        <v>0</v>
      </c>
      <c r="S102" s="36">
        <f>IF(R102=0,0,IF(H102=0,VLOOKUP(G102,'Ma-Chuc_Danh'!$A$5:$C$9,3,0),VLOOKUP(G102,'Ma-Chuc_Danh'!$E$5:$G$7,3,0)))</f>
        <v>0</v>
      </c>
      <c r="T102" s="41">
        <f t="shared" si="23"/>
        <v>0</v>
      </c>
      <c r="U102" s="35">
        <f t="shared" si="24"/>
        <v>1.2</v>
      </c>
      <c r="V102" s="41">
        <f t="shared" si="25"/>
        <v>96000</v>
      </c>
      <c r="W102" s="41"/>
      <c r="X102" s="41">
        <f t="shared" si="27"/>
        <v>96000</v>
      </c>
      <c r="Y102" s="41"/>
      <c r="Z102" s="37">
        <v>0</v>
      </c>
      <c r="AA102" s="37">
        <v>0</v>
      </c>
      <c r="AB102" s="37">
        <v>1.2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  <c r="AI102" s="37">
        <v>0</v>
      </c>
      <c r="AJ102" s="37">
        <v>0</v>
      </c>
      <c r="AK102" s="37">
        <v>0</v>
      </c>
      <c r="AL102" s="37">
        <v>0</v>
      </c>
      <c r="AM102" s="37">
        <v>0</v>
      </c>
      <c r="AN102" s="37">
        <v>0</v>
      </c>
      <c r="AO102" s="37">
        <v>0</v>
      </c>
      <c r="AP102" s="37">
        <v>0</v>
      </c>
      <c r="AQ102" s="37">
        <v>0</v>
      </c>
      <c r="AR102" s="37">
        <v>0</v>
      </c>
      <c r="AS102" s="87" t="s">
        <v>339</v>
      </c>
    </row>
    <row r="103" spans="1:45" ht="30.75" customHeight="1">
      <c r="A103" s="37">
        <f t="shared" si="26"/>
        <v>91</v>
      </c>
      <c r="B103" s="37" t="s">
        <v>291</v>
      </c>
      <c r="C103" s="38" t="s">
        <v>310</v>
      </c>
      <c r="D103" s="39" t="s">
        <v>311</v>
      </c>
      <c r="E103" s="34" t="s">
        <v>333</v>
      </c>
      <c r="F103" s="33" t="s">
        <v>334</v>
      </c>
      <c r="G103" s="34" t="s">
        <v>79</v>
      </c>
      <c r="H103" s="34"/>
      <c r="I103" s="37" t="s">
        <v>356</v>
      </c>
      <c r="J103" s="37" t="s">
        <v>344</v>
      </c>
      <c r="K103" s="37" t="s">
        <v>25</v>
      </c>
      <c r="L103" s="37" t="s">
        <v>415</v>
      </c>
      <c r="M103" s="37" t="s">
        <v>456</v>
      </c>
      <c r="N103" s="78" t="s">
        <v>494</v>
      </c>
      <c r="O103" s="40">
        <f t="shared" si="20"/>
        <v>3</v>
      </c>
      <c r="P103" s="36">
        <f>IF(O103=0,0,IF(H103=0,VLOOKUP(G103,'Ma-Chuc_Danh'!$A$5:$C$9,2,0),VLOOKUP(G103,'Ma-Chuc_Danh'!$E$5:$G$7,2,0)))</f>
        <v>80000</v>
      </c>
      <c r="Q103" s="41">
        <f t="shared" si="22"/>
        <v>240000</v>
      </c>
      <c r="R103" s="40">
        <f t="shared" si="21"/>
        <v>0</v>
      </c>
      <c r="S103" s="36">
        <f>IF(R103=0,0,IF(H103=0,VLOOKUP(G103,'Ma-Chuc_Danh'!$A$5:$C$9,3,0),VLOOKUP(G103,'Ma-Chuc_Danh'!$E$5:$G$7,3,0)))</f>
        <v>0</v>
      </c>
      <c r="T103" s="41">
        <f t="shared" si="23"/>
        <v>0</v>
      </c>
      <c r="U103" s="35">
        <f t="shared" si="24"/>
        <v>3</v>
      </c>
      <c r="V103" s="41">
        <f t="shared" si="25"/>
        <v>240000</v>
      </c>
      <c r="W103" s="41"/>
      <c r="X103" s="41">
        <f t="shared" si="27"/>
        <v>240000</v>
      </c>
      <c r="Y103" s="41"/>
      <c r="Z103" s="37">
        <v>0</v>
      </c>
      <c r="AA103" s="37">
        <v>3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  <c r="AI103" s="37">
        <v>0</v>
      </c>
      <c r="AJ103" s="37">
        <v>0</v>
      </c>
      <c r="AK103" s="37">
        <v>0</v>
      </c>
      <c r="AL103" s="37">
        <v>0</v>
      </c>
      <c r="AM103" s="37">
        <v>0</v>
      </c>
      <c r="AN103" s="37">
        <v>0</v>
      </c>
      <c r="AO103" s="37">
        <v>0</v>
      </c>
      <c r="AP103" s="37">
        <v>0</v>
      </c>
      <c r="AQ103" s="37">
        <v>0</v>
      </c>
      <c r="AR103" s="37">
        <v>0</v>
      </c>
      <c r="AS103" s="87" t="s">
        <v>339</v>
      </c>
    </row>
    <row r="104" spans="1:45" ht="30.75" customHeight="1">
      <c r="A104" s="37">
        <f t="shared" si="26"/>
        <v>92</v>
      </c>
      <c r="B104" s="37" t="s">
        <v>291</v>
      </c>
      <c r="C104" s="38" t="s">
        <v>310</v>
      </c>
      <c r="D104" s="39" t="s">
        <v>311</v>
      </c>
      <c r="E104" s="34" t="s">
        <v>333</v>
      </c>
      <c r="F104" s="33" t="s">
        <v>334</v>
      </c>
      <c r="G104" s="34" t="s">
        <v>79</v>
      </c>
      <c r="H104" s="34"/>
      <c r="I104" s="37" t="s">
        <v>356</v>
      </c>
      <c r="J104" s="37" t="s">
        <v>344</v>
      </c>
      <c r="K104" s="37" t="s">
        <v>25</v>
      </c>
      <c r="L104" s="37" t="s">
        <v>416</v>
      </c>
      <c r="M104" s="37" t="s">
        <v>457</v>
      </c>
      <c r="N104" s="78" t="s">
        <v>495</v>
      </c>
      <c r="O104" s="40">
        <f t="shared" si="20"/>
        <v>3.3</v>
      </c>
      <c r="P104" s="36">
        <f>IF(O104=0,0,IF(H104=0,VLOOKUP(G104,'Ma-Chuc_Danh'!$A$5:$C$9,2,0),VLOOKUP(G104,'Ma-Chuc_Danh'!$E$5:$G$7,2,0)))</f>
        <v>80000</v>
      </c>
      <c r="Q104" s="41">
        <f t="shared" si="22"/>
        <v>264000</v>
      </c>
      <c r="R104" s="40">
        <f t="shared" si="21"/>
        <v>0</v>
      </c>
      <c r="S104" s="36">
        <f>IF(R104=0,0,IF(H104=0,VLOOKUP(G104,'Ma-Chuc_Danh'!$A$5:$C$9,3,0),VLOOKUP(G104,'Ma-Chuc_Danh'!$E$5:$G$7,3,0)))</f>
        <v>0</v>
      </c>
      <c r="T104" s="41">
        <f t="shared" si="23"/>
        <v>0</v>
      </c>
      <c r="U104" s="35">
        <f t="shared" si="24"/>
        <v>3.3</v>
      </c>
      <c r="V104" s="41">
        <f t="shared" si="25"/>
        <v>264000</v>
      </c>
      <c r="W104" s="41"/>
      <c r="X104" s="41">
        <f t="shared" si="27"/>
        <v>264000</v>
      </c>
      <c r="Y104" s="41"/>
      <c r="Z104" s="37">
        <v>0</v>
      </c>
      <c r="AA104" s="37">
        <v>3.3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  <c r="AI104" s="37">
        <v>0</v>
      </c>
      <c r="AJ104" s="37">
        <v>0</v>
      </c>
      <c r="AK104" s="37">
        <v>0</v>
      </c>
      <c r="AL104" s="37">
        <v>0</v>
      </c>
      <c r="AM104" s="37">
        <v>0</v>
      </c>
      <c r="AN104" s="37">
        <v>0</v>
      </c>
      <c r="AO104" s="37">
        <v>0</v>
      </c>
      <c r="AP104" s="37">
        <v>0</v>
      </c>
      <c r="AQ104" s="37">
        <v>0</v>
      </c>
      <c r="AR104" s="37">
        <v>0</v>
      </c>
      <c r="AS104" s="87" t="s">
        <v>339</v>
      </c>
    </row>
    <row r="105" spans="1:45" ht="30.75" customHeight="1">
      <c r="A105" s="37">
        <f t="shared" si="26"/>
        <v>93</v>
      </c>
      <c r="B105" s="37" t="s">
        <v>291</v>
      </c>
      <c r="C105" s="38" t="s">
        <v>310</v>
      </c>
      <c r="D105" s="39" t="s">
        <v>311</v>
      </c>
      <c r="E105" s="34" t="s">
        <v>333</v>
      </c>
      <c r="F105" s="33" t="s">
        <v>334</v>
      </c>
      <c r="G105" s="34" t="s">
        <v>79</v>
      </c>
      <c r="H105" s="34"/>
      <c r="I105" s="37" t="s">
        <v>356</v>
      </c>
      <c r="J105" s="37" t="s">
        <v>344</v>
      </c>
      <c r="K105" s="37" t="s">
        <v>25</v>
      </c>
      <c r="L105" s="37" t="s">
        <v>417</v>
      </c>
      <c r="M105" s="37" t="s">
        <v>458</v>
      </c>
      <c r="N105" s="78" t="s">
        <v>496</v>
      </c>
      <c r="O105" s="40">
        <f t="shared" si="20"/>
        <v>2.9</v>
      </c>
      <c r="P105" s="36">
        <f>IF(O105=0,0,IF(H105=0,VLOOKUP(G105,'Ma-Chuc_Danh'!$A$5:$C$9,2,0),VLOOKUP(G105,'Ma-Chuc_Danh'!$E$5:$G$7,2,0)))</f>
        <v>80000</v>
      </c>
      <c r="Q105" s="41">
        <f t="shared" si="22"/>
        <v>232000</v>
      </c>
      <c r="R105" s="40">
        <f t="shared" si="21"/>
        <v>0</v>
      </c>
      <c r="S105" s="36">
        <f>IF(R105=0,0,IF(H105=0,VLOOKUP(G105,'Ma-Chuc_Danh'!$A$5:$C$9,3,0),VLOOKUP(G105,'Ma-Chuc_Danh'!$E$5:$G$7,3,0)))</f>
        <v>0</v>
      </c>
      <c r="T105" s="41">
        <f t="shared" si="23"/>
        <v>0</v>
      </c>
      <c r="U105" s="35">
        <f t="shared" si="24"/>
        <v>2.9</v>
      </c>
      <c r="V105" s="41">
        <f t="shared" si="25"/>
        <v>232000</v>
      </c>
      <c r="W105" s="41"/>
      <c r="X105" s="41">
        <f t="shared" si="27"/>
        <v>232000</v>
      </c>
      <c r="Y105" s="41"/>
      <c r="Z105" s="37">
        <v>0</v>
      </c>
      <c r="AA105" s="37">
        <v>2.9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  <c r="AI105" s="37">
        <v>0</v>
      </c>
      <c r="AJ105" s="37">
        <v>0</v>
      </c>
      <c r="AK105" s="37">
        <v>0</v>
      </c>
      <c r="AL105" s="37">
        <v>0</v>
      </c>
      <c r="AM105" s="37">
        <v>0</v>
      </c>
      <c r="AN105" s="37">
        <v>0</v>
      </c>
      <c r="AO105" s="37">
        <v>0</v>
      </c>
      <c r="AP105" s="37">
        <v>0</v>
      </c>
      <c r="AQ105" s="37">
        <v>0</v>
      </c>
      <c r="AR105" s="37">
        <v>0</v>
      </c>
      <c r="AS105" s="87" t="s">
        <v>339</v>
      </c>
    </row>
    <row r="106" spans="1:45" ht="30.75" customHeight="1">
      <c r="A106" s="37">
        <f t="shared" si="26"/>
        <v>94</v>
      </c>
      <c r="B106" s="37" t="s">
        <v>235</v>
      </c>
      <c r="C106" s="38" t="s">
        <v>111</v>
      </c>
      <c r="D106" s="39" t="s">
        <v>272</v>
      </c>
      <c r="E106" s="34" t="s">
        <v>142</v>
      </c>
      <c r="F106" s="33" t="s">
        <v>124</v>
      </c>
      <c r="G106" s="34" t="s">
        <v>79</v>
      </c>
      <c r="H106" s="34"/>
      <c r="I106" s="37" t="s">
        <v>524</v>
      </c>
      <c r="J106" s="98" t="s">
        <v>376</v>
      </c>
      <c r="K106" s="37" t="s">
        <v>19</v>
      </c>
      <c r="L106" s="37" t="s">
        <v>418</v>
      </c>
      <c r="M106" s="37" t="s">
        <v>254</v>
      </c>
      <c r="N106" s="78" t="s">
        <v>261</v>
      </c>
      <c r="O106" s="40">
        <f t="shared" si="20"/>
        <v>0</v>
      </c>
      <c r="P106" s="36">
        <f>IF(O106=0,0,IF(H106=0,VLOOKUP(G106,'Ma-Chuc_Danh'!$A$5:$C$9,2,0),VLOOKUP(G106,'Ma-Chuc_Danh'!$E$5:$G$7,2,0)))</f>
        <v>0</v>
      </c>
      <c r="Q106" s="41">
        <f t="shared" si="22"/>
        <v>0</v>
      </c>
      <c r="R106" s="40">
        <f t="shared" si="21"/>
        <v>45</v>
      </c>
      <c r="S106" s="36">
        <f>IF(R106=0,0,IF(H106=0,VLOOKUP(G106,'Ma-Chuc_Danh'!$A$5:$C$9,3,0),VLOOKUP(G106,'Ma-Chuc_Danh'!$E$5:$G$7,3,0)))</f>
        <v>120000</v>
      </c>
      <c r="T106" s="41">
        <f t="shared" si="23"/>
        <v>5400000</v>
      </c>
      <c r="U106" s="35">
        <f t="shared" si="24"/>
        <v>45</v>
      </c>
      <c r="V106" s="41">
        <f t="shared" si="25"/>
        <v>5400000</v>
      </c>
      <c r="W106" s="41"/>
      <c r="X106" s="41">
        <f t="shared" si="27"/>
        <v>5400000</v>
      </c>
      <c r="Y106" s="41"/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  <c r="AI106" s="37">
        <v>0</v>
      </c>
      <c r="AJ106" s="37">
        <v>0</v>
      </c>
      <c r="AK106" s="37">
        <v>0</v>
      </c>
      <c r="AL106" s="37">
        <v>45</v>
      </c>
      <c r="AM106" s="37">
        <v>0</v>
      </c>
      <c r="AN106" s="37">
        <v>0</v>
      </c>
      <c r="AO106" s="37">
        <v>0</v>
      </c>
      <c r="AP106" s="37">
        <v>0</v>
      </c>
      <c r="AQ106" s="37">
        <v>0</v>
      </c>
      <c r="AR106" s="37">
        <v>0</v>
      </c>
      <c r="AS106" s="87" t="s">
        <v>339</v>
      </c>
    </row>
    <row r="107" spans="1:45" ht="30.75" customHeight="1">
      <c r="A107" s="37">
        <f t="shared" si="26"/>
        <v>95</v>
      </c>
      <c r="B107" s="37" t="s">
        <v>235</v>
      </c>
      <c r="C107" s="38" t="s">
        <v>111</v>
      </c>
      <c r="D107" s="42" t="s">
        <v>272</v>
      </c>
      <c r="E107" s="34" t="s">
        <v>142</v>
      </c>
      <c r="F107" s="42" t="s">
        <v>124</v>
      </c>
      <c r="G107" s="34" t="s">
        <v>79</v>
      </c>
      <c r="H107" s="34"/>
      <c r="I107" s="37" t="s">
        <v>524</v>
      </c>
      <c r="J107" s="98" t="s">
        <v>376</v>
      </c>
      <c r="K107" s="37" t="s">
        <v>20</v>
      </c>
      <c r="L107" s="37" t="s">
        <v>418</v>
      </c>
      <c r="M107" s="37" t="s">
        <v>254</v>
      </c>
      <c r="N107" s="78" t="s">
        <v>261</v>
      </c>
      <c r="O107" s="40">
        <f t="shared" ref="O107:O163" si="28">SUM(Z107:AK107)</f>
        <v>0</v>
      </c>
      <c r="P107" s="36">
        <f>IF(O107=0,0,IF(H107=0,VLOOKUP(G107,'Ma-Chuc_Danh'!$A$5:$C$9,2,0),VLOOKUP(G107,'Ma-Chuc_Danh'!$E$5:$G$7,2,0)))</f>
        <v>0</v>
      </c>
      <c r="Q107" s="41">
        <f t="shared" si="22"/>
        <v>0</v>
      </c>
      <c r="R107" s="40">
        <f t="shared" ref="R107:R163" si="29">SUM(AL107:AR107)</f>
        <v>0.7</v>
      </c>
      <c r="S107" s="36">
        <f>IF(R107=0,0,IF(H107=0,VLOOKUP(G107,'Ma-Chuc_Danh'!$A$5:$C$9,3,0),VLOOKUP(G107,'Ma-Chuc_Danh'!$E$5:$G$7,3,0)))</f>
        <v>120000</v>
      </c>
      <c r="T107" s="41">
        <f t="shared" si="23"/>
        <v>84000</v>
      </c>
      <c r="U107" s="35">
        <f t="shared" si="24"/>
        <v>0.7</v>
      </c>
      <c r="V107" s="41">
        <f t="shared" si="25"/>
        <v>84000</v>
      </c>
      <c r="W107" s="41"/>
      <c r="X107" s="41">
        <f t="shared" si="27"/>
        <v>84000</v>
      </c>
      <c r="Y107" s="41"/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  <c r="AI107" s="37">
        <v>0</v>
      </c>
      <c r="AJ107" s="37">
        <v>0</v>
      </c>
      <c r="AK107" s="37">
        <v>0</v>
      </c>
      <c r="AL107" s="37">
        <v>0</v>
      </c>
      <c r="AM107" s="37">
        <v>0</v>
      </c>
      <c r="AN107" s="37">
        <v>0</v>
      </c>
      <c r="AO107" s="37">
        <v>0.7</v>
      </c>
      <c r="AP107" s="37">
        <v>0</v>
      </c>
      <c r="AQ107" s="37">
        <v>0</v>
      </c>
      <c r="AR107" s="37">
        <v>0</v>
      </c>
      <c r="AS107" s="87" t="s">
        <v>339</v>
      </c>
    </row>
    <row r="108" spans="1:45" ht="30.75" customHeight="1">
      <c r="A108" s="37">
        <f t="shared" si="26"/>
        <v>96</v>
      </c>
      <c r="B108" s="37" t="s">
        <v>235</v>
      </c>
      <c r="C108" s="38" t="s">
        <v>111</v>
      </c>
      <c r="D108" s="42" t="s">
        <v>272</v>
      </c>
      <c r="E108" s="34" t="s">
        <v>142</v>
      </c>
      <c r="F108" s="42" t="s">
        <v>124</v>
      </c>
      <c r="G108" s="34" t="s">
        <v>79</v>
      </c>
      <c r="H108" s="34"/>
      <c r="I108" s="37" t="s">
        <v>524</v>
      </c>
      <c r="J108" s="98" t="s">
        <v>376</v>
      </c>
      <c r="K108" s="37" t="s">
        <v>21</v>
      </c>
      <c r="L108" s="37" t="s">
        <v>418</v>
      </c>
      <c r="M108" s="37" t="s">
        <v>254</v>
      </c>
      <c r="N108" s="78" t="s">
        <v>261</v>
      </c>
      <c r="O108" s="40">
        <f t="shared" si="28"/>
        <v>0</v>
      </c>
      <c r="P108" s="36">
        <f>IF(O108=0,0,IF(H108=0,VLOOKUP(G108,'Ma-Chuc_Danh'!$A$5:$C$9,2,0),VLOOKUP(G108,'Ma-Chuc_Danh'!$E$5:$G$7,2,0)))</f>
        <v>0</v>
      </c>
      <c r="Q108" s="41">
        <f t="shared" si="22"/>
        <v>0</v>
      </c>
      <c r="R108" s="40">
        <f t="shared" si="29"/>
        <v>1.6</v>
      </c>
      <c r="S108" s="36">
        <f>IF(R108=0,0,IF(H108=0,VLOOKUP(G108,'Ma-Chuc_Danh'!$A$5:$C$9,3,0),VLOOKUP(G108,'Ma-Chuc_Danh'!$E$5:$G$7,3,0)))</f>
        <v>120000</v>
      </c>
      <c r="T108" s="41">
        <f t="shared" si="23"/>
        <v>192000</v>
      </c>
      <c r="U108" s="35">
        <f t="shared" si="24"/>
        <v>1.6</v>
      </c>
      <c r="V108" s="41">
        <f t="shared" si="25"/>
        <v>192000</v>
      </c>
      <c r="W108" s="41"/>
      <c r="X108" s="41">
        <f t="shared" si="27"/>
        <v>192000</v>
      </c>
      <c r="Y108" s="41"/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  <c r="AI108" s="37">
        <v>0</v>
      </c>
      <c r="AJ108" s="37">
        <v>0</v>
      </c>
      <c r="AK108" s="37">
        <v>0</v>
      </c>
      <c r="AL108" s="37">
        <v>0</v>
      </c>
      <c r="AM108" s="37">
        <v>1.6</v>
      </c>
      <c r="AN108" s="37">
        <v>0</v>
      </c>
      <c r="AO108" s="37">
        <v>0</v>
      </c>
      <c r="AP108" s="37">
        <v>0</v>
      </c>
      <c r="AQ108" s="37">
        <v>0</v>
      </c>
      <c r="AR108" s="37">
        <v>0</v>
      </c>
      <c r="AS108" s="87" t="s">
        <v>339</v>
      </c>
    </row>
    <row r="109" spans="1:45" ht="30.75" customHeight="1">
      <c r="A109" s="37">
        <f t="shared" si="26"/>
        <v>97</v>
      </c>
      <c r="B109" s="37" t="s">
        <v>108</v>
      </c>
      <c r="C109" s="38" t="s">
        <v>112</v>
      </c>
      <c r="D109" s="42" t="s">
        <v>109</v>
      </c>
      <c r="E109" s="34" t="s">
        <v>142</v>
      </c>
      <c r="F109" s="42" t="s">
        <v>124</v>
      </c>
      <c r="G109" s="34" t="s">
        <v>79</v>
      </c>
      <c r="H109" s="34"/>
      <c r="I109" s="37" t="s">
        <v>525</v>
      </c>
      <c r="J109" s="98" t="s">
        <v>376</v>
      </c>
      <c r="K109" s="37" t="s">
        <v>19</v>
      </c>
      <c r="L109" s="37" t="s">
        <v>419</v>
      </c>
      <c r="M109" s="37" t="s">
        <v>255</v>
      </c>
      <c r="N109" s="78" t="s">
        <v>262</v>
      </c>
      <c r="O109" s="40">
        <f t="shared" si="28"/>
        <v>0</v>
      </c>
      <c r="P109" s="36">
        <f>IF(O109=0,0,IF(H109=0,VLOOKUP(G109,'Ma-Chuc_Danh'!$A$5:$C$9,2,0),VLOOKUP(G109,'Ma-Chuc_Danh'!$E$5:$G$7,2,0)))</f>
        <v>0</v>
      </c>
      <c r="Q109" s="41">
        <f t="shared" si="22"/>
        <v>0</v>
      </c>
      <c r="R109" s="40">
        <f t="shared" si="29"/>
        <v>20</v>
      </c>
      <c r="S109" s="36">
        <f>IF(R109=0,0,IF(H109=0,VLOOKUP(G109,'Ma-Chuc_Danh'!$A$5:$C$9,3,0),VLOOKUP(G109,'Ma-Chuc_Danh'!$E$5:$G$7,3,0)))</f>
        <v>120000</v>
      </c>
      <c r="T109" s="41">
        <f t="shared" si="23"/>
        <v>2400000</v>
      </c>
      <c r="U109" s="35">
        <f t="shared" si="24"/>
        <v>20</v>
      </c>
      <c r="V109" s="41">
        <f t="shared" si="25"/>
        <v>2400000</v>
      </c>
      <c r="W109" s="41"/>
      <c r="X109" s="41">
        <f t="shared" si="27"/>
        <v>2400000</v>
      </c>
      <c r="Y109" s="41"/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  <c r="AI109" s="37">
        <v>0</v>
      </c>
      <c r="AJ109" s="37">
        <v>0</v>
      </c>
      <c r="AK109" s="37">
        <v>0</v>
      </c>
      <c r="AL109" s="37">
        <v>20</v>
      </c>
      <c r="AM109" s="37">
        <v>0</v>
      </c>
      <c r="AN109" s="37">
        <v>0</v>
      </c>
      <c r="AO109" s="37">
        <v>0</v>
      </c>
      <c r="AP109" s="37">
        <v>0</v>
      </c>
      <c r="AQ109" s="37">
        <v>0</v>
      </c>
      <c r="AR109" s="37">
        <v>0</v>
      </c>
      <c r="AS109" s="87" t="s">
        <v>339</v>
      </c>
    </row>
    <row r="110" spans="1:45" ht="30.75" customHeight="1">
      <c r="A110" s="37">
        <f t="shared" si="26"/>
        <v>98</v>
      </c>
      <c r="B110" s="37" t="s">
        <v>108</v>
      </c>
      <c r="C110" s="38" t="s">
        <v>112</v>
      </c>
      <c r="D110" s="39" t="s">
        <v>109</v>
      </c>
      <c r="E110" s="34" t="s">
        <v>142</v>
      </c>
      <c r="F110" s="39" t="s">
        <v>124</v>
      </c>
      <c r="G110" s="34" t="s">
        <v>79</v>
      </c>
      <c r="H110" s="34"/>
      <c r="I110" s="37" t="s">
        <v>525</v>
      </c>
      <c r="J110" s="98" t="s">
        <v>376</v>
      </c>
      <c r="K110" s="37" t="s">
        <v>20</v>
      </c>
      <c r="L110" s="37" t="s">
        <v>419</v>
      </c>
      <c r="M110" s="37" t="s">
        <v>255</v>
      </c>
      <c r="N110" s="78" t="s">
        <v>262</v>
      </c>
      <c r="O110" s="40">
        <f t="shared" si="28"/>
        <v>0</v>
      </c>
      <c r="P110" s="36">
        <f>IF(O110=0,0,IF(H110=0,VLOOKUP(G110,'Ma-Chuc_Danh'!$A$5:$C$9,2,0),VLOOKUP(G110,'Ma-Chuc_Danh'!$E$5:$G$7,2,0)))</f>
        <v>0</v>
      </c>
      <c r="Q110" s="41">
        <f t="shared" si="22"/>
        <v>0</v>
      </c>
      <c r="R110" s="40">
        <f t="shared" si="29"/>
        <v>0.7</v>
      </c>
      <c r="S110" s="36">
        <f>IF(R110=0,0,IF(H110=0,VLOOKUP(G110,'Ma-Chuc_Danh'!$A$5:$C$9,3,0),VLOOKUP(G110,'Ma-Chuc_Danh'!$E$5:$G$7,3,0)))</f>
        <v>120000</v>
      </c>
      <c r="T110" s="41">
        <f t="shared" si="23"/>
        <v>84000</v>
      </c>
      <c r="U110" s="35">
        <f t="shared" si="24"/>
        <v>0.7</v>
      </c>
      <c r="V110" s="41">
        <f t="shared" si="25"/>
        <v>84000</v>
      </c>
      <c r="W110" s="41"/>
      <c r="X110" s="41">
        <f t="shared" si="27"/>
        <v>84000</v>
      </c>
      <c r="Y110" s="41"/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  <c r="AI110" s="37">
        <v>0</v>
      </c>
      <c r="AJ110" s="37">
        <v>0</v>
      </c>
      <c r="AK110" s="37">
        <v>0</v>
      </c>
      <c r="AL110" s="37">
        <v>0</v>
      </c>
      <c r="AM110" s="37">
        <v>0</v>
      </c>
      <c r="AN110" s="37">
        <v>0</v>
      </c>
      <c r="AO110" s="37">
        <v>0.7</v>
      </c>
      <c r="AP110" s="37">
        <v>0</v>
      </c>
      <c r="AQ110" s="37">
        <v>0</v>
      </c>
      <c r="AR110" s="37">
        <v>0</v>
      </c>
      <c r="AS110" s="87" t="s">
        <v>339</v>
      </c>
    </row>
    <row r="111" spans="1:45" ht="30.75" customHeight="1">
      <c r="A111" s="37">
        <f t="shared" si="26"/>
        <v>99</v>
      </c>
      <c r="B111" s="37" t="s">
        <v>108</v>
      </c>
      <c r="C111" s="38" t="s">
        <v>112</v>
      </c>
      <c r="D111" s="39" t="s">
        <v>109</v>
      </c>
      <c r="E111" s="34" t="s">
        <v>142</v>
      </c>
      <c r="F111" s="39" t="s">
        <v>124</v>
      </c>
      <c r="G111" s="34" t="s">
        <v>79</v>
      </c>
      <c r="H111" s="34"/>
      <c r="I111" s="37" t="s">
        <v>525</v>
      </c>
      <c r="J111" s="98" t="s">
        <v>376</v>
      </c>
      <c r="K111" s="37" t="s">
        <v>21</v>
      </c>
      <c r="L111" s="37" t="s">
        <v>419</v>
      </c>
      <c r="M111" s="37" t="s">
        <v>255</v>
      </c>
      <c r="N111" s="78" t="s">
        <v>262</v>
      </c>
      <c r="O111" s="40">
        <f t="shared" si="28"/>
        <v>0</v>
      </c>
      <c r="P111" s="36">
        <f>IF(O111=0,0,IF(H111=0,VLOOKUP(G111,'Ma-Chuc_Danh'!$A$5:$C$9,2,0),VLOOKUP(G111,'Ma-Chuc_Danh'!$E$5:$G$7,2,0)))</f>
        <v>0</v>
      </c>
      <c r="Q111" s="41">
        <f t="shared" ref="Q111:Q138" si="30">ROUND(P111*O111,0)</f>
        <v>0</v>
      </c>
      <c r="R111" s="40">
        <f t="shared" si="29"/>
        <v>1.8</v>
      </c>
      <c r="S111" s="36">
        <f>IF(R111=0,0,IF(H111=0,VLOOKUP(G111,'Ma-Chuc_Danh'!$A$5:$C$9,3,0),VLOOKUP(G111,'Ma-Chuc_Danh'!$E$5:$G$7,3,0)))</f>
        <v>120000</v>
      </c>
      <c r="T111" s="41">
        <f t="shared" ref="T111:T138" si="31">ROUND(S111*R111,0)</f>
        <v>216000</v>
      </c>
      <c r="U111" s="35">
        <f t="shared" ref="U111:U138" si="32">R111+O111</f>
        <v>1.8</v>
      </c>
      <c r="V111" s="41">
        <f t="shared" ref="V111:V138" si="33">T111+Q111</f>
        <v>216000</v>
      </c>
      <c r="W111" s="41"/>
      <c r="X111" s="41">
        <f t="shared" si="27"/>
        <v>216000</v>
      </c>
      <c r="Y111" s="41"/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  <c r="AI111" s="37">
        <v>0</v>
      </c>
      <c r="AJ111" s="37">
        <v>0</v>
      </c>
      <c r="AK111" s="37">
        <v>0</v>
      </c>
      <c r="AL111" s="37">
        <v>0</v>
      </c>
      <c r="AM111" s="37">
        <v>1.8</v>
      </c>
      <c r="AN111" s="37">
        <v>0</v>
      </c>
      <c r="AO111" s="37">
        <v>0</v>
      </c>
      <c r="AP111" s="37">
        <v>0</v>
      </c>
      <c r="AQ111" s="37">
        <v>0</v>
      </c>
      <c r="AR111" s="37">
        <v>0</v>
      </c>
      <c r="AS111" s="87" t="s">
        <v>339</v>
      </c>
    </row>
    <row r="112" spans="1:45" ht="30.75" customHeight="1">
      <c r="A112" s="37">
        <f t="shared" si="26"/>
        <v>100</v>
      </c>
      <c r="B112" s="37" t="s">
        <v>292</v>
      </c>
      <c r="C112" s="38" t="s">
        <v>35</v>
      </c>
      <c r="D112" s="39" t="s">
        <v>312</v>
      </c>
      <c r="E112" s="34" t="s">
        <v>143</v>
      </c>
      <c r="F112" s="39" t="s">
        <v>125</v>
      </c>
      <c r="G112" s="34" t="s">
        <v>79</v>
      </c>
      <c r="H112" s="34"/>
      <c r="I112" s="37" t="s">
        <v>357</v>
      </c>
      <c r="J112" s="37" t="s">
        <v>358</v>
      </c>
      <c r="K112" s="37" t="s">
        <v>22</v>
      </c>
      <c r="L112" s="37" t="s">
        <v>420</v>
      </c>
      <c r="M112" s="37" t="s">
        <v>459</v>
      </c>
      <c r="N112" s="78" t="s">
        <v>497</v>
      </c>
      <c r="O112" s="40">
        <f t="shared" si="28"/>
        <v>8</v>
      </c>
      <c r="P112" s="36">
        <f>IF(O112=0,0,IF(H112=0,VLOOKUP(G112,'Ma-Chuc_Danh'!$A$5:$C$9,2,0),VLOOKUP(G112,'Ma-Chuc_Danh'!$E$5:$G$7,2,0)))</f>
        <v>80000</v>
      </c>
      <c r="Q112" s="41">
        <f t="shared" si="30"/>
        <v>640000</v>
      </c>
      <c r="R112" s="40">
        <f t="shared" si="29"/>
        <v>0</v>
      </c>
      <c r="S112" s="36">
        <f>IF(R112=0,0,IF(H112=0,VLOOKUP(G112,'Ma-Chuc_Danh'!$A$5:$C$9,3,0),VLOOKUP(G112,'Ma-Chuc_Danh'!$E$5:$G$7,3,0)))</f>
        <v>0</v>
      </c>
      <c r="T112" s="41">
        <f t="shared" si="31"/>
        <v>0</v>
      </c>
      <c r="U112" s="35">
        <f t="shared" si="32"/>
        <v>8</v>
      </c>
      <c r="V112" s="41">
        <f t="shared" si="33"/>
        <v>640000</v>
      </c>
      <c r="W112" s="41"/>
      <c r="X112" s="41">
        <f t="shared" si="27"/>
        <v>640000</v>
      </c>
      <c r="Y112" s="41"/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8</v>
      </c>
      <c r="AH112" s="37">
        <v>0</v>
      </c>
      <c r="AI112" s="37">
        <v>0</v>
      </c>
      <c r="AJ112" s="37">
        <v>0</v>
      </c>
      <c r="AK112" s="37">
        <v>0</v>
      </c>
      <c r="AL112" s="37">
        <v>0</v>
      </c>
      <c r="AM112" s="37">
        <v>0</v>
      </c>
      <c r="AN112" s="37">
        <v>0</v>
      </c>
      <c r="AO112" s="37">
        <v>0</v>
      </c>
      <c r="AP112" s="37">
        <v>0</v>
      </c>
      <c r="AQ112" s="37">
        <v>0</v>
      </c>
      <c r="AR112" s="37">
        <v>0</v>
      </c>
      <c r="AS112" s="87" t="s">
        <v>339</v>
      </c>
    </row>
    <row r="113" spans="1:45" ht="30.75" customHeight="1">
      <c r="A113" s="37">
        <f t="shared" si="26"/>
        <v>101</v>
      </c>
      <c r="B113" s="37" t="s">
        <v>292</v>
      </c>
      <c r="C113" s="38" t="s">
        <v>35</v>
      </c>
      <c r="D113" s="39" t="s">
        <v>312</v>
      </c>
      <c r="E113" s="34" t="s">
        <v>143</v>
      </c>
      <c r="F113" s="39" t="s">
        <v>125</v>
      </c>
      <c r="G113" s="34" t="s">
        <v>79</v>
      </c>
      <c r="H113" s="34"/>
      <c r="I113" s="37" t="s">
        <v>357</v>
      </c>
      <c r="J113" s="37" t="s">
        <v>358</v>
      </c>
      <c r="K113" s="37" t="s">
        <v>22</v>
      </c>
      <c r="L113" s="37" t="s">
        <v>420</v>
      </c>
      <c r="M113" s="37" t="s">
        <v>459</v>
      </c>
      <c r="N113" s="78" t="s">
        <v>497</v>
      </c>
      <c r="O113" s="40">
        <f t="shared" si="28"/>
        <v>8</v>
      </c>
      <c r="P113" s="36">
        <f>IF(O113=0,0,IF(H113=0,VLOOKUP(G113,'Ma-Chuc_Danh'!$A$5:$C$9,2,0),VLOOKUP(G113,'Ma-Chuc_Danh'!$E$5:$G$7,2,0)))</f>
        <v>80000</v>
      </c>
      <c r="Q113" s="41">
        <f t="shared" si="30"/>
        <v>640000</v>
      </c>
      <c r="R113" s="40">
        <f t="shared" si="29"/>
        <v>0</v>
      </c>
      <c r="S113" s="36">
        <f>IF(R113=0,0,IF(H113=0,VLOOKUP(G113,'Ma-Chuc_Danh'!$A$5:$C$9,3,0),VLOOKUP(G113,'Ma-Chuc_Danh'!$E$5:$G$7,3,0)))</f>
        <v>0</v>
      </c>
      <c r="T113" s="41">
        <f t="shared" si="31"/>
        <v>0</v>
      </c>
      <c r="U113" s="35">
        <f t="shared" si="32"/>
        <v>8</v>
      </c>
      <c r="V113" s="41">
        <f t="shared" si="33"/>
        <v>640000</v>
      </c>
      <c r="W113" s="41"/>
      <c r="X113" s="41">
        <f t="shared" si="27"/>
        <v>640000</v>
      </c>
      <c r="Y113" s="41"/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8</v>
      </c>
      <c r="AH113" s="37">
        <v>0</v>
      </c>
      <c r="AI113" s="37">
        <v>0</v>
      </c>
      <c r="AJ113" s="37">
        <v>0</v>
      </c>
      <c r="AK113" s="37">
        <v>0</v>
      </c>
      <c r="AL113" s="37">
        <v>0</v>
      </c>
      <c r="AM113" s="37">
        <v>0</v>
      </c>
      <c r="AN113" s="37">
        <v>0</v>
      </c>
      <c r="AO113" s="37">
        <v>0</v>
      </c>
      <c r="AP113" s="37">
        <v>0</v>
      </c>
      <c r="AQ113" s="37">
        <v>0</v>
      </c>
      <c r="AR113" s="37">
        <v>0</v>
      </c>
      <c r="AS113" s="87" t="s">
        <v>339</v>
      </c>
    </row>
    <row r="114" spans="1:45" ht="30.75" customHeight="1">
      <c r="A114" s="37">
        <f t="shared" si="26"/>
        <v>102</v>
      </c>
      <c r="B114" s="37" t="s">
        <v>292</v>
      </c>
      <c r="C114" s="38" t="s">
        <v>35</v>
      </c>
      <c r="D114" s="39" t="s">
        <v>312</v>
      </c>
      <c r="E114" s="34" t="s">
        <v>143</v>
      </c>
      <c r="F114" s="39" t="s">
        <v>125</v>
      </c>
      <c r="G114" s="34" t="s">
        <v>79</v>
      </c>
      <c r="H114" s="34"/>
      <c r="I114" s="37" t="s">
        <v>357</v>
      </c>
      <c r="J114" s="37" t="s">
        <v>358</v>
      </c>
      <c r="K114" s="37" t="s">
        <v>22</v>
      </c>
      <c r="L114" s="37" t="s">
        <v>420</v>
      </c>
      <c r="M114" s="37" t="s">
        <v>459</v>
      </c>
      <c r="N114" s="78" t="s">
        <v>497</v>
      </c>
      <c r="O114" s="40">
        <f t="shared" si="28"/>
        <v>8</v>
      </c>
      <c r="P114" s="36">
        <f>IF(O114=0,0,IF(H114=0,VLOOKUP(G114,'Ma-Chuc_Danh'!$A$5:$C$9,2,0),VLOOKUP(G114,'Ma-Chuc_Danh'!$E$5:$G$7,2,0)))</f>
        <v>80000</v>
      </c>
      <c r="Q114" s="41">
        <f t="shared" si="30"/>
        <v>640000</v>
      </c>
      <c r="R114" s="40">
        <f t="shared" si="29"/>
        <v>0</v>
      </c>
      <c r="S114" s="36">
        <f>IF(R114=0,0,IF(H114=0,VLOOKUP(G114,'Ma-Chuc_Danh'!$A$5:$C$9,3,0),VLOOKUP(G114,'Ma-Chuc_Danh'!$E$5:$G$7,3,0)))</f>
        <v>0</v>
      </c>
      <c r="T114" s="41">
        <f t="shared" si="31"/>
        <v>0</v>
      </c>
      <c r="U114" s="35">
        <f t="shared" si="32"/>
        <v>8</v>
      </c>
      <c r="V114" s="41">
        <f t="shared" si="33"/>
        <v>640000</v>
      </c>
      <c r="W114" s="41"/>
      <c r="X114" s="41">
        <f t="shared" si="27"/>
        <v>640000</v>
      </c>
      <c r="Y114" s="41"/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8</v>
      </c>
      <c r="AH114" s="37">
        <v>0</v>
      </c>
      <c r="AI114" s="37">
        <v>0</v>
      </c>
      <c r="AJ114" s="37">
        <v>0</v>
      </c>
      <c r="AK114" s="37">
        <v>0</v>
      </c>
      <c r="AL114" s="37">
        <v>0</v>
      </c>
      <c r="AM114" s="37">
        <v>0</v>
      </c>
      <c r="AN114" s="37">
        <v>0</v>
      </c>
      <c r="AO114" s="37">
        <v>0</v>
      </c>
      <c r="AP114" s="37">
        <v>0</v>
      </c>
      <c r="AQ114" s="37">
        <v>0</v>
      </c>
      <c r="AR114" s="37">
        <v>0</v>
      </c>
      <c r="AS114" s="87" t="s">
        <v>339</v>
      </c>
    </row>
    <row r="115" spans="1:45" ht="30.75" customHeight="1">
      <c r="A115" s="37">
        <f t="shared" si="26"/>
        <v>103</v>
      </c>
      <c r="B115" s="37" t="s">
        <v>217</v>
      </c>
      <c r="C115" s="38" t="s">
        <v>34</v>
      </c>
      <c r="D115" s="42" t="s">
        <v>219</v>
      </c>
      <c r="E115" s="34" t="s">
        <v>144</v>
      </c>
      <c r="F115" s="42" t="s">
        <v>126</v>
      </c>
      <c r="G115" s="34" t="s">
        <v>75</v>
      </c>
      <c r="H115" s="34"/>
      <c r="I115" s="37" t="s">
        <v>359</v>
      </c>
      <c r="J115" s="37" t="s">
        <v>360</v>
      </c>
      <c r="K115" s="37" t="s">
        <v>22</v>
      </c>
      <c r="L115" s="37" t="s">
        <v>415</v>
      </c>
      <c r="M115" s="37" t="s">
        <v>460</v>
      </c>
      <c r="N115" s="78" t="s">
        <v>118</v>
      </c>
      <c r="O115" s="40">
        <f t="shared" si="28"/>
        <v>8</v>
      </c>
      <c r="P115" s="36">
        <f>IF(O115=0,0,IF(H115=0,VLOOKUP(G115,'Ma-Chuc_Danh'!$A$5:$C$9,2,0),VLOOKUP(G115,'Ma-Chuc_Danh'!$E$5:$G$7,2,0)))</f>
        <v>70000</v>
      </c>
      <c r="Q115" s="41">
        <f t="shared" si="30"/>
        <v>560000</v>
      </c>
      <c r="R115" s="40">
        <f t="shared" si="29"/>
        <v>0</v>
      </c>
      <c r="S115" s="36">
        <f>IF(R115=0,0,IF(H115=0,VLOOKUP(G115,'Ma-Chuc_Danh'!$A$5:$C$9,3,0),VLOOKUP(G115,'Ma-Chuc_Danh'!$E$5:$G$7,3,0)))</f>
        <v>0</v>
      </c>
      <c r="T115" s="41">
        <f t="shared" si="31"/>
        <v>0</v>
      </c>
      <c r="U115" s="35">
        <f t="shared" si="32"/>
        <v>8</v>
      </c>
      <c r="V115" s="41">
        <f t="shared" si="33"/>
        <v>560000</v>
      </c>
      <c r="W115" s="41"/>
      <c r="X115" s="41">
        <f t="shared" si="27"/>
        <v>560000</v>
      </c>
      <c r="Y115" s="41"/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8</v>
      </c>
      <c r="AH115" s="37">
        <v>0</v>
      </c>
      <c r="AI115" s="37">
        <v>0</v>
      </c>
      <c r="AJ115" s="37">
        <v>0</v>
      </c>
      <c r="AK115" s="37">
        <v>0</v>
      </c>
      <c r="AL115" s="37">
        <v>0</v>
      </c>
      <c r="AM115" s="37">
        <v>0</v>
      </c>
      <c r="AN115" s="37">
        <v>0</v>
      </c>
      <c r="AO115" s="37">
        <v>0</v>
      </c>
      <c r="AP115" s="37">
        <v>0</v>
      </c>
      <c r="AQ115" s="37">
        <v>0</v>
      </c>
      <c r="AR115" s="37">
        <v>0</v>
      </c>
      <c r="AS115" s="87" t="s">
        <v>339</v>
      </c>
    </row>
    <row r="116" spans="1:45" ht="30.75" customHeight="1">
      <c r="A116" s="37">
        <f t="shared" si="26"/>
        <v>104</v>
      </c>
      <c r="B116" s="37" t="s">
        <v>217</v>
      </c>
      <c r="C116" s="38" t="s">
        <v>34</v>
      </c>
      <c r="D116" s="39" t="s">
        <v>219</v>
      </c>
      <c r="E116" s="34" t="s">
        <v>144</v>
      </c>
      <c r="F116" s="39" t="s">
        <v>126</v>
      </c>
      <c r="G116" s="34" t="s">
        <v>75</v>
      </c>
      <c r="H116" s="34"/>
      <c r="I116" s="37" t="s">
        <v>359</v>
      </c>
      <c r="J116" s="37" t="s">
        <v>360</v>
      </c>
      <c r="K116" s="37" t="s">
        <v>22</v>
      </c>
      <c r="L116" s="37" t="s">
        <v>415</v>
      </c>
      <c r="M116" s="37" t="s">
        <v>460</v>
      </c>
      <c r="N116" s="78" t="s">
        <v>118</v>
      </c>
      <c r="O116" s="40">
        <f t="shared" si="28"/>
        <v>8</v>
      </c>
      <c r="P116" s="36">
        <f>IF(O116=0,0,IF(H116=0,VLOOKUP(G116,'Ma-Chuc_Danh'!$A$5:$C$9,2,0),VLOOKUP(G116,'Ma-Chuc_Danh'!$E$5:$G$7,2,0)))</f>
        <v>70000</v>
      </c>
      <c r="Q116" s="41">
        <f t="shared" si="30"/>
        <v>560000</v>
      </c>
      <c r="R116" s="40">
        <f t="shared" si="29"/>
        <v>0</v>
      </c>
      <c r="S116" s="36">
        <f>IF(R116=0,0,IF(H116=0,VLOOKUP(G116,'Ma-Chuc_Danh'!$A$5:$C$9,3,0),VLOOKUP(G116,'Ma-Chuc_Danh'!$E$5:$G$7,3,0)))</f>
        <v>0</v>
      </c>
      <c r="T116" s="41">
        <f t="shared" si="31"/>
        <v>0</v>
      </c>
      <c r="U116" s="35">
        <f t="shared" si="32"/>
        <v>8</v>
      </c>
      <c r="V116" s="41">
        <f t="shared" si="33"/>
        <v>560000</v>
      </c>
      <c r="W116" s="41"/>
      <c r="X116" s="41">
        <f t="shared" si="27"/>
        <v>560000</v>
      </c>
      <c r="Y116" s="41"/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8</v>
      </c>
      <c r="AH116" s="37">
        <v>0</v>
      </c>
      <c r="AI116" s="37">
        <v>0</v>
      </c>
      <c r="AJ116" s="37">
        <v>0</v>
      </c>
      <c r="AK116" s="37">
        <v>0</v>
      </c>
      <c r="AL116" s="37">
        <v>0</v>
      </c>
      <c r="AM116" s="37">
        <v>0</v>
      </c>
      <c r="AN116" s="37">
        <v>0</v>
      </c>
      <c r="AO116" s="37">
        <v>0</v>
      </c>
      <c r="AP116" s="37">
        <v>0</v>
      </c>
      <c r="AQ116" s="37">
        <v>0</v>
      </c>
      <c r="AR116" s="37">
        <v>0</v>
      </c>
      <c r="AS116" s="87" t="s">
        <v>339</v>
      </c>
    </row>
    <row r="117" spans="1:45" ht="30.75" customHeight="1">
      <c r="A117" s="37">
        <f t="shared" si="26"/>
        <v>105</v>
      </c>
      <c r="B117" s="37" t="s">
        <v>217</v>
      </c>
      <c r="C117" s="38" t="s">
        <v>34</v>
      </c>
      <c r="D117" s="39" t="s">
        <v>219</v>
      </c>
      <c r="E117" s="34" t="s">
        <v>144</v>
      </c>
      <c r="F117" s="39" t="s">
        <v>126</v>
      </c>
      <c r="G117" s="34" t="s">
        <v>75</v>
      </c>
      <c r="H117" s="34"/>
      <c r="I117" s="37" t="s">
        <v>359</v>
      </c>
      <c r="J117" s="37" t="s">
        <v>360</v>
      </c>
      <c r="K117" s="37" t="s">
        <v>22</v>
      </c>
      <c r="L117" s="37" t="s">
        <v>420</v>
      </c>
      <c r="M117" s="37" t="s">
        <v>460</v>
      </c>
      <c r="N117" s="78" t="s">
        <v>118</v>
      </c>
      <c r="O117" s="40">
        <f t="shared" si="28"/>
        <v>8</v>
      </c>
      <c r="P117" s="36">
        <f>IF(O117=0,0,IF(H117=0,VLOOKUP(G117,'Ma-Chuc_Danh'!$A$5:$C$9,2,0),VLOOKUP(G117,'Ma-Chuc_Danh'!$E$5:$G$7,2,0)))</f>
        <v>70000</v>
      </c>
      <c r="Q117" s="41">
        <f t="shared" si="30"/>
        <v>560000</v>
      </c>
      <c r="R117" s="40">
        <f t="shared" si="29"/>
        <v>0</v>
      </c>
      <c r="S117" s="36">
        <f>IF(R117=0,0,IF(H117=0,VLOOKUP(G117,'Ma-Chuc_Danh'!$A$5:$C$9,3,0),VLOOKUP(G117,'Ma-Chuc_Danh'!$E$5:$G$7,3,0)))</f>
        <v>0</v>
      </c>
      <c r="T117" s="41">
        <f t="shared" si="31"/>
        <v>0</v>
      </c>
      <c r="U117" s="35">
        <f t="shared" si="32"/>
        <v>8</v>
      </c>
      <c r="V117" s="41">
        <f t="shared" si="33"/>
        <v>560000</v>
      </c>
      <c r="W117" s="41"/>
      <c r="X117" s="41">
        <f t="shared" si="27"/>
        <v>560000</v>
      </c>
      <c r="Y117" s="41"/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8</v>
      </c>
      <c r="AH117" s="37">
        <v>0</v>
      </c>
      <c r="AI117" s="37">
        <v>0</v>
      </c>
      <c r="AJ117" s="37">
        <v>0</v>
      </c>
      <c r="AK117" s="37">
        <v>0</v>
      </c>
      <c r="AL117" s="37">
        <v>0</v>
      </c>
      <c r="AM117" s="37">
        <v>0</v>
      </c>
      <c r="AN117" s="37">
        <v>0</v>
      </c>
      <c r="AO117" s="37">
        <v>0</v>
      </c>
      <c r="AP117" s="37">
        <v>0</v>
      </c>
      <c r="AQ117" s="37">
        <v>0</v>
      </c>
      <c r="AR117" s="37">
        <v>0</v>
      </c>
      <c r="AS117" s="87" t="s">
        <v>339</v>
      </c>
    </row>
    <row r="118" spans="1:45" ht="30.75" customHeight="1">
      <c r="A118" s="37">
        <f t="shared" si="26"/>
        <v>106</v>
      </c>
      <c r="B118" s="37" t="s">
        <v>217</v>
      </c>
      <c r="C118" s="38" t="s">
        <v>34</v>
      </c>
      <c r="D118" s="39" t="s">
        <v>219</v>
      </c>
      <c r="E118" s="34" t="s">
        <v>144</v>
      </c>
      <c r="F118" s="39" t="s">
        <v>126</v>
      </c>
      <c r="G118" s="34" t="s">
        <v>75</v>
      </c>
      <c r="H118" s="34"/>
      <c r="I118" s="37" t="s">
        <v>359</v>
      </c>
      <c r="J118" s="37" t="s">
        <v>360</v>
      </c>
      <c r="K118" s="37" t="s">
        <v>22</v>
      </c>
      <c r="L118" s="37" t="s">
        <v>420</v>
      </c>
      <c r="M118" s="37" t="s">
        <v>460</v>
      </c>
      <c r="N118" s="78" t="s">
        <v>118</v>
      </c>
      <c r="O118" s="40">
        <f t="shared" si="28"/>
        <v>8</v>
      </c>
      <c r="P118" s="36">
        <f>IF(O118=0,0,IF(H118=0,VLOOKUP(G118,'Ma-Chuc_Danh'!$A$5:$C$9,2,0),VLOOKUP(G118,'Ma-Chuc_Danh'!$E$5:$G$7,2,0)))</f>
        <v>70000</v>
      </c>
      <c r="Q118" s="41">
        <f t="shared" si="30"/>
        <v>560000</v>
      </c>
      <c r="R118" s="40">
        <f t="shared" si="29"/>
        <v>0</v>
      </c>
      <c r="S118" s="36">
        <f>IF(R118=0,0,IF(H118=0,VLOOKUP(G118,'Ma-Chuc_Danh'!$A$5:$C$9,3,0),VLOOKUP(G118,'Ma-Chuc_Danh'!$E$5:$G$7,3,0)))</f>
        <v>0</v>
      </c>
      <c r="T118" s="41">
        <f t="shared" si="31"/>
        <v>0</v>
      </c>
      <c r="U118" s="35">
        <f t="shared" si="32"/>
        <v>8</v>
      </c>
      <c r="V118" s="41">
        <f t="shared" si="33"/>
        <v>560000</v>
      </c>
      <c r="W118" s="41"/>
      <c r="X118" s="41">
        <f t="shared" si="27"/>
        <v>560000</v>
      </c>
      <c r="Y118" s="41"/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8</v>
      </c>
      <c r="AH118" s="37">
        <v>0</v>
      </c>
      <c r="AI118" s="37">
        <v>0</v>
      </c>
      <c r="AJ118" s="37">
        <v>0</v>
      </c>
      <c r="AK118" s="37">
        <v>0</v>
      </c>
      <c r="AL118" s="37">
        <v>0</v>
      </c>
      <c r="AM118" s="37">
        <v>0</v>
      </c>
      <c r="AN118" s="37">
        <v>0</v>
      </c>
      <c r="AO118" s="37">
        <v>0</v>
      </c>
      <c r="AP118" s="37">
        <v>0</v>
      </c>
      <c r="AQ118" s="37">
        <v>0</v>
      </c>
      <c r="AR118" s="37">
        <v>0</v>
      </c>
      <c r="AS118" s="87" t="s">
        <v>339</v>
      </c>
    </row>
    <row r="119" spans="1:45" ht="30.75" customHeight="1">
      <c r="A119" s="37">
        <f t="shared" si="26"/>
        <v>107</v>
      </c>
      <c r="B119" s="37" t="s">
        <v>217</v>
      </c>
      <c r="C119" s="38" t="s">
        <v>34</v>
      </c>
      <c r="D119" s="39" t="s">
        <v>219</v>
      </c>
      <c r="E119" s="34" t="s">
        <v>144</v>
      </c>
      <c r="F119" s="39" t="s">
        <v>126</v>
      </c>
      <c r="G119" s="34" t="s">
        <v>75</v>
      </c>
      <c r="H119" s="34"/>
      <c r="I119" s="37" t="s">
        <v>359</v>
      </c>
      <c r="J119" s="37" t="s">
        <v>360</v>
      </c>
      <c r="K119" s="37" t="s">
        <v>22</v>
      </c>
      <c r="L119" s="37" t="s">
        <v>420</v>
      </c>
      <c r="M119" s="37" t="s">
        <v>460</v>
      </c>
      <c r="N119" s="78" t="s">
        <v>118</v>
      </c>
      <c r="O119" s="40">
        <f t="shared" si="28"/>
        <v>8</v>
      </c>
      <c r="P119" s="36">
        <f>IF(O119=0,0,IF(H119=0,VLOOKUP(G119,'Ma-Chuc_Danh'!$A$5:$C$9,2,0),VLOOKUP(G119,'Ma-Chuc_Danh'!$E$5:$G$7,2,0)))</f>
        <v>70000</v>
      </c>
      <c r="Q119" s="41">
        <f t="shared" si="30"/>
        <v>560000</v>
      </c>
      <c r="R119" s="40">
        <f t="shared" si="29"/>
        <v>0</v>
      </c>
      <c r="S119" s="36">
        <f>IF(R119=0,0,IF(H119=0,VLOOKUP(G119,'Ma-Chuc_Danh'!$A$5:$C$9,3,0),VLOOKUP(G119,'Ma-Chuc_Danh'!$E$5:$G$7,3,0)))</f>
        <v>0</v>
      </c>
      <c r="T119" s="41">
        <f t="shared" si="31"/>
        <v>0</v>
      </c>
      <c r="U119" s="35">
        <f t="shared" si="32"/>
        <v>8</v>
      </c>
      <c r="V119" s="41">
        <f t="shared" si="33"/>
        <v>560000</v>
      </c>
      <c r="W119" s="41"/>
      <c r="X119" s="41">
        <f t="shared" si="27"/>
        <v>560000</v>
      </c>
      <c r="Y119" s="41"/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8</v>
      </c>
      <c r="AH119" s="37">
        <v>0</v>
      </c>
      <c r="AI119" s="37">
        <v>0</v>
      </c>
      <c r="AJ119" s="37">
        <v>0</v>
      </c>
      <c r="AK119" s="37">
        <v>0</v>
      </c>
      <c r="AL119" s="37">
        <v>0</v>
      </c>
      <c r="AM119" s="37">
        <v>0</v>
      </c>
      <c r="AN119" s="37">
        <v>0</v>
      </c>
      <c r="AO119" s="37">
        <v>0</v>
      </c>
      <c r="AP119" s="37">
        <v>0</v>
      </c>
      <c r="AQ119" s="37">
        <v>0</v>
      </c>
      <c r="AR119" s="37">
        <v>0</v>
      </c>
      <c r="AS119" s="87" t="s">
        <v>339</v>
      </c>
    </row>
    <row r="120" spans="1:45" ht="30.75" customHeight="1">
      <c r="A120" s="37">
        <f t="shared" si="26"/>
        <v>108</v>
      </c>
      <c r="B120" s="37" t="s">
        <v>236</v>
      </c>
      <c r="C120" s="38" t="s">
        <v>273</v>
      </c>
      <c r="D120" s="42" t="s">
        <v>274</v>
      </c>
      <c r="E120" s="34" t="s">
        <v>145</v>
      </c>
      <c r="F120" s="39" t="s">
        <v>268</v>
      </c>
      <c r="G120" s="34" t="s">
        <v>75</v>
      </c>
      <c r="H120" s="34"/>
      <c r="I120" s="37" t="s">
        <v>361</v>
      </c>
      <c r="J120" s="37" t="s">
        <v>362</v>
      </c>
      <c r="K120" s="37" t="s">
        <v>23</v>
      </c>
      <c r="L120" s="37" t="s">
        <v>422</v>
      </c>
      <c r="M120" s="37" t="s">
        <v>461</v>
      </c>
      <c r="N120" s="78" t="s">
        <v>498</v>
      </c>
      <c r="O120" s="40">
        <f t="shared" si="28"/>
        <v>30</v>
      </c>
      <c r="P120" s="36">
        <f>IF(O120=0,0,IF(H120=0,VLOOKUP(G120,'Ma-Chuc_Danh'!$A$5:$C$9,2,0),VLOOKUP(G120,'Ma-Chuc_Danh'!$E$5:$G$7,2,0)))</f>
        <v>70000</v>
      </c>
      <c r="Q120" s="41">
        <f>ROUND(P120*O120,0)</f>
        <v>2100000</v>
      </c>
      <c r="R120" s="40">
        <f t="shared" si="29"/>
        <v>0</v>
      </c>
      <c r="S120" s="36">
        <f>IF(R120=0,0,IF(H120=0,VLOOKUP(G120,'Ma-Chuc_Danh'!$A$5:$C$9,3,0),VLOOKUP(G120,'Ma-Chuc_Danh'!$E$5:$G$7,3,0)))</f>
        <v>0</v>
      </c>
      <c r="T120" s="41">
        <f>ROUND(S120*R120,0)</f>
        <v>0</v>
      </c>
      <c r="U120" s="35">
        <f>R120+O120</f>
        <v>30</v>
      </c>
      <c r="V120" s="41">
        <f>T120+Q120</f>
        <v>2100000</v>
      </c>
      <c r="W120" s="41"/>
      <c r="X120" s="41">
        <f t="shared" si="27"/>
        <v>2100000</v>
      </c>
      <c r="Y120" s="41"/>
      <c r="Z120" s="37">
        <v>0</v>
      </c>
      <c r="AA120" s="37">
        <v>0</v>
      </c>
      <c r="AB120" s="37">
        <v>0</v>
      </c>
      <c r="AC120" s="37">
        <v>0</v>
      </c>
      <c r="AD120" s="37">
        <v>0</v>
      </c>
      <c r="AE120" s="37">
        <v>30</v>
      </c>
      <c r="AF120" s="37">
        <v>0</v>
      </c>
      <c r="AG120" s="37">
        <v>0</v>
      </c>
      <c r="AH120" s="37">
        <v>0</v>
      </c>
      <c r="AI120" s="37">
        <v>0</v>
      </c>
      <c r="AJ120" s="37">
        <v>0</v>
      </c>
      <c r="AK120" s="37">
        <v>0</v>
      </c>
      <c r="AL120" s="37">
        <v>0</v>
      </c>
      <c r="AM120" s="37">
        <v>0</v>
      </c>
      <c r="AN120" s="37">
        <v>0</v>
      </c>
      <c r="AO120" s="37">
        <v>0</v>
      </c>
      <c r="AP120" s="37">
        <v>0</v>
      </c>
      <c r="AQ120" s="37">
        <v>0</v>
      </c>
      <c r="AR120" s="37">
        <v>0</v>
      </c>
      <c r="AS120" s="87" t="s">
        <v>339</v>
      </c>
    </row>
    <row r="121" spans="1:45" ht="30.75" customHeight="1">
      <c r="A121" s="37">
        <f t="shared" si="26"/>
        <v>109</v>
      </c>
      <c r="B121" s="37" t="s">
        <v>236</v>
      </c>
      <c r="C121" s="38" t="s">
        <v>273</v>
      </c>
      <c r="D121" s="39" t="s">
        <v>274</v>
      </c>
      <c r="E121" s="34" t="s">
        <v>145</v>
      </c>
      <c r="F121" s="39" t="s">
        <v>268</v>
      </c>
      <c r="G121" s="34" t="s">
        <v>75</v>
      </c>
      <c r="H121" s="34"/>
      <c r="I121" s="37" t="s">
        <v>361</v>
      </c>
      <c r="J121" s="37" t="s">
        <v>362</v>
      </c>
      <c r="K121" s="37" t="s">
        <v>23</v>
      </c>
      <c r="L121" s="37" t="s">
        <v>423</v>
      </c>
      <c r="M121" s="37" t="s">
        <v>461</v>
      </c>
      <c r="N121" s="78" t="s">
        <v>498</v>
      </c>
      <c r="O121" s="40">
        <f t="shared" si="28"/>
        <v>30</v>
      </c>
      <c r="P121" s="36">
        <f>IF(O121=0,0,IF(H121=0,VLOOKUP(G121,'Ma-Chuc_Danh'!$A$5:$C$9,2,0),VLOOKUP(G121,'Ma-Chuc_Danh'!$E$5:$G$7,2,0)))</f>
        <v>70000</v>
      </c>
      <c r="Q121" s="41">
        <f t="shared" si="30"/>
        <v>2100000</v>
      </c>
      <c r="R121" s="40">
        <f t="shared" si="29"/>
        <v>0</v>
      </c>
      <c r="S121" s="36">
        <f>IF(R121=0,0,IF(H121=0,VLOOKUP(G121,'Ma-Chuc_Danh'!$A$5:$C$9,3,0),VLOOKUP(G121,'Ma-Chuc_Danh'!$E$5:$G$7,3,0)))</f>
        <v>0</v>
      </c>
      <c r="T121" s="41">
        <f t="shared" si="31"/>
        <v>0</v>
      </c>
      <c r="U121" s="35">
        <f t="shared" si="32"/>
        <v>30</v>
      </c>
      <c r="V121" s="41">
        <f t="shared" si="33"/>
        <v>2100000</v>
      </c>
      <c r="W121" s="41"/>
      <c r="X121" s="41">
        <f t="shared" si="27"/>
        <v>2100000</v>
      </c>
      <c r="Y121" s="41"/>
      <c r="Z121" s="37">
        <v>0</v>
      </c>
      <c r="AA121" s="37">
        <v>0</v>
      </c>
      <c r="AB121" s="37">
        <v>0</v>
      </c>
      <c r="AC121" s="37">
        <v>0</v>
      </c>
      <c r="AD121" s="37">
        <v>0</v>
      </c>
      <c r="AE121" s="37">
        <v>30</v>
      </c>
      <c r="AF121" s="37">
        <v>0</v>
      </c>
      <c r="AG121" s="37">
        <v>0</v>
      </c>
      <c r="AH121" s="37">
        <v>0</v>
      </c>
      <c r="AI121" s="37">
        <v>0</v>
      </c>
      <c r="AJ121" s="37">
        <v>0</v>
      </c>
      <c r="AK121" s="37">
        <v>0</v>
      </c>
      <c r="AL121" s="37">
        <v>0</v>
      </c>
      <c r="AM121" s="37">
        <v>0</v>
      </c>
      <c r="AN121" s="37">
        <v>0</v>
      </c>
      <c r="AO121" s="37">
        <v>0</v>
      </c>
      <c r="AP121" s="37">
        <v>0</v>
      </c>
      <c r="AQ121" s="37">
        <v>0</v>
      </c>
      <c r="AR121" s="37">
        <v>0</v>
      </c>
      <c r="AS121" s="87" t="s">
        <v>339</v>
      </c>
    </row>
    <row r="122" spans="1:45" ht="30.75" customHeight="1">
      <c r="A122" s="37">
        <f t="shared" si="26"/>
        <v>110</v>
      </c>
      <c r="B122" s="37" t="s">
        <v>236</v>
      </c>
      <c r="C122" s="38" t="s">
        <v>273</v>
      </c>
      <c r="D122" s="39" t="s">
        <v>274</v>
      </c>
      <c r="E122" s="34" t="s">
        <v>145</v>
      </c>
      <c r="F122" s="39" t="s">
        <v>268</v>
      </c>
      <c r="G122" s="34" t="s">
        <v>75</v>
      </c>
      <c r="H122" s="34"/>
      <c r="I122" s="37" t="s">
        <v>361</v>
      </c>
      <c r="J122" s="37" t="s">
        <v>362</v>
      </c>
      <c r="K122" s="37" t="s">
        <v>24</v>
      </c>
      <c r="L122" s="37" t="s">
        <v>422</v>
      </c>
      <c r="M122" s="37" t="s">
        <v>461</v>
      </c>
      <c r="N122" s="78" t="s">
        <v>498</v>
      </c>
      <c r="O122" s="40">
        <f t="shared" si="28"/>
        <v>1</v>
      </c>
      <c r="P122" s="36">
        <f>IF(O122=0,0,IF(H122=0,VLOOKUP(G122,'Ma-Chuc_Danh'!$A$5:$C$9,2,0),VLOOKUP(G122,'Ma-Chuc_Danh'!$E$5:$G$7,2,0)))</f>
        <v>70000</v>
      </c>
      <c r="Q122" s="41">
        <f t="shared" si="30"/>
        <v>70000</v>
      </c>
      <c r="R122" s="40">
        <f t="shared" si="29"/>
        <v>0</v>
      </c>
      <c r="S122" s="36">
        <f>IF(R122=0,0,IF(H122=0,VLOOKUP(G122,'Ma-Chuc_Danh'!$A$5:$C$9,3,0),VLOOKUP(G122,'Ma-Chuc_Danh'!$E$5:$G$7,3,0)))</f>
        <v>0</v>
      </c>
      <c r="T122" s="41">
        <f t="shared" si="31"/>
        <v>0</v>
      </c>
      <c r="U122" s="35">
        <f t="shared" si="32"/>
        <v>1</v>
      </c>
      <c r="V122" s="41">
        <f t="shared" si="33"/>
        <v>70000</v>
      </c>
      <c r="W122" s="41"/>
      <c r="X122" s="41">
        <f t="shared" si="27"/>
        <v>70000</v>
      </c>
      <c r="Y122" s="41"/>
      <c r="Z122" s="37">
        <v>0</v>
      </c>
      <c r="AA122" s="37">
        <v>0</v>
      </c>
      <c r="AB122" s="37">
        <v>1</v>
      </c>
      <c r="AC122" s="37">
        <v>0</v>
      </c>
      <c r="AD122" s="37">
        <v>0</v>
      </c>
      <c r="AE122" s="37">
        <v>0</v>
      </c>
      <c r="AF122" s="37">
        <v>0</v>
      </c>
      <c r="AG122" s="37">
        <v>0</v>
      </c>
      <c r="AH122" s="37">
        <v>0</v>
      </c>
      <c r="AI122" s="37">
        <v>0</v>
      </c>
      <c r="AJ122" s="37">
        <v>0</v>
      </c>
      <c r="AK122" s="37">
        <v>0</v>
      </c>
      <c r="AL122" s="37">
        <v>0</v>
      </c>
      <c r="AM122" s="37">
        <v>0</v>
      </c>
      <c r="AN122" s="37">
        <v>0</v>
      </c>
      <c r="AO122" s="37">
        <v>0</v>
      </c>
      <c r="AP122" s="37">
        <v>0</v>
      </c>
      <c r="AQ122" s="37">
        <v>0</v>
      </c>
      <c r="AR122" s="37">
        <v>0</v>
      </c>
      <c r="AS122" s="87" t="s">
        <v>339</v>
      </c>
    </row>
    <row r="123" spans="1:45" ht="30.75" customHeight="1">
      <c r="A123" s="37">
        <f t="shared" si="26"/>
        <v>111</v>
      </c>
      <c r="B123" s="37" t="s">
        <v>236</v>
      </c>
      <c r="C123" s="38" t="s">
        <v>273</v>
      </c>
      <c r="D123" s="39" t="s">
        <v>274</v>
      </c>
      <c r="E123" s="34" t="s">
        <v>145</v>
      </c>
      <c r="F123" s="39" t="s">
        <v>268</v>
      </c>
      <c r="G123" s="34" t="s">
        <v>75</v>
      </c>
      <c r="H123" s="34"/>
      <c r="I123" s="37" t="s">
        <v>361</v>
      </c>
      <c r="J123" s="37" t="s">
        <v>362</v>
      </c>
      <c r="K123" s="37" t="s">
        <v>24</v>
      </c>
      <c r="L123" s="37" t="s">
        <v>423</v>
      </c>
      <c r="M123" s="37" t="s">
        <v>461</v>
      </c>
      <c r="N123" s="78" t="s">
        <v>498</v>
      </c>
      <c r="O123" s="40">
        <f t="shared" si="28"/>
        <v>1.9</v>
      </c>
      <c r="P123" s="36">
        <f>IF(O123=0,0,IF(H123=0,VLOOKUP(G123,'Ma-Chuc_Danh'!$A$5:$C$9,2,0),VLOOKUP(G123,'Ma-Chuc_Danh'!$E$5:$G$7,2,0)))</f>
        <v>70000</v>
      </c>
      <c r="Q123" s="41">
        <f t="shared" si="30"/>
        <v>133000</v>
      </c>
      <c r="R123" s="40">
        <f t="shared" si="29"/>
        <v>0</v>
      </c>
      <c r="S123" s="36">
        <f>IF(R123=0,0,IF(H123=0,VLOOKUP(G123,'Ma-Chuc_Danh'!$A$5:$C$9,3,0),VLOOKUP(G123,'Ma-Chuc_Danh'!$E$5:$G$7,3,0)))</f>
        <v>0</v>
      </c>
      <c r="T123" s="41">
        <f t="shared" si="31"/>
        <v>0</v>
      </c>
      <c r="U123" s="35">
        <f t="shared" si="32"/>
        <v>1.9</v>
      </c>
      <c r="V123" s="41">
        <f t="shared" si="33"/>
        <v>133000</v>
      </c>
      <c r="W123" s="41"/>
      <c r="X123" s="41">
        <f t="shared" si="27"/>
        <v>133000</v>
      </c>
      <c r="Y123" s="41"/>
      <c r="Z123" s="37">
        <v>0</v>
      </c>
      <c r="AA123" s="37">
        <v>0</v>
      </c>
      <c r="AB123" s="37">
        <v>1.9</v>
      </c>
      <c r="AC123" s="37">
        <v>0</v>
      </c>
      <c r="AD123" s="37">
        <v>0</v>
      </c>
      <c r="AE123" s="37">
        <v>0</v>
      </c>
      <c r="AF123" s="37">
        <v>0</v>
      </c>
      <c r="AG123" s="37">
        <v>0</v>
      </c>
      <c r="AH123" s="37">
        <v>0</v>
      </c>
      <c r="AI123" s="37">
        <v>0</v>
      </c>
      <c r="AJ123" s="37">
        <v>0</v>
      </c>
      <c r="AK123" s="37">
        <v>0</v>
      </c>
      <c r="AL123" s="37">
        <v>0</v>
      </c>
      <c r="AM123" s="37">
        <v>0</v>
      </c>
      <c r="AN123" s="37">
        <v>0</v>
      </c>
      <c r="AO123" s="37">
        <v>0</v>
      </c>
      <c r="AP123" s="37">
        <v>0</v>
      </c>
      <c r="AQ123" s="37">
        <v>0</v>
      </c>
      <c r="AR123" s="37">
        <v>0</v>
      </c>
      <c r="AS123" s="87" t="s">
        <v>339</v>
      </c>
    </row>
    <row r="124" spans="1:45" ht="30.75" customHeight="1">
      <c r="A124" s="37">
        <f t="shared" si="26"/>
        <v>112</v>
      </c>
      <c r="B124" s="37" t="s">
        <v>236</v>
      </c>
      <c r="C124" s="38" t="s">
        <v>273</v>
      </c>
      <c r="D124" s="39" t="s">
        <v>274</v>
      </c>
      <c r="E124" s="34" t="s">
        <v>145</v>
      </c>
      <c r="F124" s="39" t="s">
        <v>268</v>
      </c>
      <c r="G124" s="34" t="s">
        <v>75</v>
      </c>
      <c r="H124" s="34"/>
      <c r="I124" s="37" t="s">
        <v>361</v>
      </c>
      <c r="J124" s="37" t="s">
        <v>362</v>
      </c>
      <c r="K124" s="37" t="s">
        <v>25</v>
      </c>
      <c r="L124" s="37" t="s">
        <v>422</v>
      </c>
      <c r="M124" s="37" t="s">
        <v>461</v>
      </c>
      <c r="N124" s="78" t="s">
        <v>498</v>
      </c>
      <c r="O124" s="40">
        <f t="shared" si="28"/>
        <v>2.5</v>
      </c>
      <c r="P124" s="36">
        <f>IF(O124=0,0,IF(H124=0,VLOOKUP(G124,'Ma-Chuc_Danh'!$A$5:$C$9,2,0),VLOOKUP(G124,'Ma-Chuc_Danh'!$E$5:$G$7,2,0)))</f>
        <v>70000</v>
      </c>
      <c r="Q124" s="41">
        <f t="shared" si="30"/>
        <v>175000</v>
      </c>
      <c r="R124" s="40">
        <f t="shared" si="29"/>
        <v>0</v>
      </c>
      <c r="S124" s="36">
        <f>IF(R124=0,0,IF(H124=0,VLOOKUP(G124,'Ma-Chuc_Danh'!$A$5:$C$9,3,0),VLOOKUP(G124,'Ma-Chuc_Danh'!$E$5:$G$7,3,0)))</f>
        <v>0</v>
      </c>
      <c r="T124" s="41">
        <f t="shared" si="31"/>
        <v>0</v>
      </c>
      <c r="U124" s="35">
        <f t="shared" si="32"/>
        <v>2.5</v>
      </c>
      <c r="V124" s="41">
        <f t="shared" si="33"/>
        <v>175000</v>
      </c>
      <c r="W124" s="41"/>
      <c r="X124" s="41">
        <f t="shared" si="27"/>
        <v>175000</v>
      </c>
      <c r="Y124" s="41"/>
      <c r="Z124" s="37">
        <v>0</v>
      </c>
      <c r="AA124" s="37">
        <v>2.5</v>
      </c>
      <c r="AB124" s="37">
        <v>0</v>
      </c>
      <c r="AC124" s="37">
        <v>0</v>
      </c>
      <c r="AD124" s="37">
        <v>0</v>
      </c>
      <c r="AE124" s="37">
        <v>0</v>
      </c>
      <c r="AF124" s="37">
        <v>0</v>
      </c>
      <c r="AG124" s="37">
        <v>0</v>
      </c>
      <c r="AH124" s="37">
        <v>0</v>
      </c>
      <c r="AI124" s="37">
        <v>0</v>
      </c>
      <c r="AJ124" s="37">
        <v>0</v>
      </c>
      <c r="AK124" s="37">
        <v>0</v>
      </c>
      <c r="AL124" s="37">
        <v>0</v>
      </c>
      <c r="AM124" s="37">
        <v>0</v>
      </c>
      <c r="AN124" s="37">
        <v>0</v>
      </c>
      <c r="AO124" s="37">
        <v>0</v>
      </c>
      <c r="AP124" s="37">
        <v>0</v>
      </c>
      <c r="AQ124" s="37">
        <v>0</v>
      </c>
      <c r="AR124" s="37">
        <v>0</v>
      </c>
      <c r="AS124" s="87" t="s">
        <v>339</v>
      </c>
    </row>
    <row r="125" spans="1:45" ht="30.75" customHeight="1">
      <c r="A125" s="37">
        <f t="shared" si="26"/>
        <v>113</v>
      </c>
      <c r="B125" s="37" t="s">
        <v>236</v>
      </c>
      <c r="C125" s="38" t="s">
        <v>273</v>
      </c>
      <c r="D125" s="39" t="s">
        <v>274</v>
      </c>
      <c r="E125" s="34" t="s">
        <v>145</v>
      </c>
      <c r="F125" s="39" t="s">
        <v>268</v>
      </c>
      <c r="G125" s="34" t="s">
        <v>75</v>
      </c>
      <c r="H125" s="34"/>
      <c r="I125" s="37" t="s">
        <v>361</v>
      </c>
      <c r="J125" s="37" t="s">
        <v>362</v>
      </c>
      <c r="K125" s="37" t="s">
        <v>25</v>
      </c>
      <c r="L125" s="37" t="s">
        <v>423</v>
      </c>
      <c r="M125" s="37" t="s">
        <v>461</v>
      </c>
      <c r="N125" s="78" t="s">
        <v>498</v>
      </c>
      <c r="O125" s="40">
        <f t="shared" si="28"/>
        <v>4.5999999999999996</v>
      </c>
      <c r="P125" s="36">
        <f>IF(O125=0,0,IF(H125=0,VLOOKUP(G125,'Ma-Chuc_Danh'!$A$5:$C$9,2,0),VLOOKUP(G125,'Ma-Chuc_Danh'!$E$5:$G$7,2,0)))</f>
        <v>70000</v>
      </c>
      <c r="Q125" s="41">
        <f t="shared" si="30"/>
        <v>322000</v>
      </c>
      <c r="R125" s="40">
        <f t="shared" si="29"/>
        <v>0</v>
      </c>
      <c r="S125" s="36">
        <f>IF(R125=0,0,IF(H125=0,VLOOKUP(G125,'Ma-Chuc_Danh'!$A$5:$C$9,3,0),VLOOKUP(G125,'Ma-Chuc_Danh'!$E$5:$G$7,3,0)))</f>
        <v>0</v>
      </c>
      <c r="T125" s="41">
        <f t="shared" si="31"/>
        <v>0</v>
      </c>
      <c r="U125" s="35">
        <f t="shared" si="32"/>
        <v>4.5999999999999996</v>
      </c>
      <c r="V125" s="41">
        <f t="shared" si="33"/>
        <v>322000</v>
      </c>
      <c r="W125" s="41"/>
      <c r="X125" s="41">
        <f t="shared" si="27"/>
        <v>322000</v>
      </c>
      <c r="Y125" s="41"/>
      <c r="Z125" s="37">
        <v>0</v>
      </c>
      <c r="AA125" s="37">
        <v>4.5999999999999996</v>
      </c>
      <c r="AB125" s="37">
        <v>0</v>
      </c>
      <c r="AC125" s="37">
        <v>0</v>
      </c>
      <c r="AD125" s="37">
        <v>0</v>
      </c>
      <c r="AE125" s="37">
        <v>0</v>
      </c>
      <c r="AF125" s="37">
        <v>0</v>
      </c>
      <c r="AG125" s="37">
        <v>0</v>
      </c>
      <c r="AH125" s="37">
        <v>0</v>
      </c>
      <c r="AI125" s="37">
        <v>0</v>
      </c>
      <c r="AJ125" s="37">
        <v>0</v>
      </c>
      <c r="AK125" s="37">
        <v>0</v>
      </c>
      <c r="AL125" s="37">
        <v>0</v>
      </c>
      <c r="AM125" s="37">
        <v>0</v>
      </c>
      <c r="AN125" s="37">
        <v>0</v>
      </c>
      <c r="AO125" s="37">
        <v>0</v>
      </c>
      <c r="AP125" s="37">
        <v>0</v>
      </c>
      <c r="AQ125" s="37">
        <v>0</v>
      </c>
      <c r="AR125" s="37">
        <v>0</v>
      </c>
      <c r="AS125" s="87" t="s">
        <v>339</v>
      </c>
    </row>
    <row r="126" spans="1:45" ht="30.75" customHeight="1">
      <c r="A126" s="37">
        <f t="shared" si="26"/>
        <v>114</v>
      </c>
      <c r="B126" s="37" t="s">
        <v>237</v>
      </c>
      <c r="C126" s="38" t="s">
        <v>275</v>
      </c>
      <c r="D126" s="42" t="s">
        <v>276</v>
      </c>
      <c r="E126" s="34" t="s">
        <v>270</v>
      </c>
      <c r="F126" s="39" t="s">
        <v>123</v>
      </c>
      <c r="G126" s="34" t="s">
        <v>78</v>
      </c>
      <c r="H126" s="34" t="s">
        <v>78</v>
      </c>
      <c r="I126" s="37" t="s">
        <v>363</v>
      </c>
      <c r="J126" s="37" t="s">
        <v>364</v>
      </c>
      <c r="K126" s="37" t="s">
        <v>22</v>
      </c>
      <c r="L126" s="37" t="s">
        <v>223</v>
      </c>
      <c r="M126" s="37" t="s">
        <v>462</v>
      </c>
      <c r="N126" s="78" t="s">
        <v>499</v>
      </c>
      <c r="O126" s="40">
        <f t="shared" si="28"/>
        <v>30</v>
      </c>
      <c r="P126" s="36">
        <f>IF(O126=0,0,IF(H126=0,VLOOKUP(G126,'Ma-Chuc_Danh'!$A$5:$C$9,2,0),VLOOKUP(G126,'Ma-Chuc_Danh'!$E$5:$G$7,2,0)))</f>
        <v>112500</v>
      </c>
      <c r="Q126" s="41">
        <f t="shared" si="30"/>
        <v>3375000</v>
      </c>
      <c r="R126" s="40">
        <f t="shared" si="29"/>
        <v>0</v>
      </c>
      <c r="S126" s="36">
        <f>IF(R126=0,0,IF(H126=0,VLOOKUP(G126,'Ma-Chuc_Danh'!$A$5:$C$9,3,0),VLOOKUP(G126,'Ma-Chuc_Danh'!$E$5:$G$7,3,0)))</f>
        <v>0</v>
      </c>
      <c r="T126" s="41">
        <f t="shared" si="31"/>
        <v>0</v>
      </c>
      <c r="U126" s="35">
        <f t="shared" si="32"/>
        <v>30</v>
      </c>
      <c r="V126" s="41">
        <f t="shared" si="33"/>
        <v>3375000</v>
      </c>
      <c r="W126" s="41"/>
      <c r="X126" s="41">
        <f t="shared" si="27"/>
        <v>3375000</v>
      </c>
      <c r="Y126" s="41"/>
      <c r="Z126" s="37">
        <v>0</v>
      </c>
      <c r="AA126" s="37">
        <v>0</v>
      </c>
      <c r="AB126" s="37">
        <v>0</v>
      </c>
      <c r="AC126" s="37">
        <v>0</v>
      </c>
      <c r="AD126" s="37">
        <v>0</v>
      </c>
      <c r="AE126" s="37">
        <v>0</v>
      </c>
      <c r="AF126" s="37">
        <v>0</v>
      </c>
      <c r="AG126" s="37">
        <v>30</v>
      </c>
      <c r="AH126" s="37">
        <v>0</v>
      </c>
      <c r="AI126" s="37">
        <v>0</v>
      </c>
      <c r="AJ126" s="37">
        <v>0</v>
      </c>
      <c r="AK126" s="37">
        <v>0</v>
      </c>
      <c r="AL126" s="37">
        <v>0</v>
      </c>
      <c r="AM126" s="37">
        <v>0</v>
      </c>
      <c r="AN126" s="37">
        <v>0</v>
      </c>
      <c r="AO126" s="37">
        <v>0</v>
      </c>
      <c r="AP126" s="37">
        <v>0</v>
      </c>
      <c r="AQ126" s="37">
        <v>0</v>
      </c>
      <c r="AR126" s="37">
        <v>0</v>
      </c>
      <c r="AS126" s="87" t="s">
        <v>339</v>
      </c>
    </row>
    <row r="127" spans="1:45" ht="30.75" customHeight="1">
      <c r="A127" s="37">
        <f t="shared" si="26"/>
        <v>115</v>
      </c>
      <c r="B127" s="37" t="s">
        <v>237</v>
      </c>
      <c r="C127" s="38" t="s">
        <v>275</v>
      </c>
      <c r="D127" s="42" t="s">
        <v>276</v>
      </c>
      <c r="E127" s="34" t="s">
        <v>270</v>
      </c>
      <c r="F127" s="39" t="s">
        <v>123</v>
      </c>
      <c r="G127" s="34" t="s">
        <v>78</v>
      </c>
      <c r="H127" s="34" t="s">
        <v>78</v>
      </c>
      <c r="I127" s="37" t="s">
        <v>363</v>
      </c>
      <c r="J127" s="37" t="s">
        <v>364</v>
      </c>
      <c r="K127" s="37" t="s">
        <v>22</v>
      </c>
      <c r="L127" s="37" t="s">
        <v>223</v>
      </c>
      <c r="M127" s="37" t="s">
        <v>462</v>
      </c>
      <c r="N127" s="78" t="s">
        <v>499</v>
      </c>
      <c r="O127" s="40">
        <f t="shared" si="28"/>
        <v>30</v>
      </c>
      <c r="P127" s="36">
        <f>IF(O127=0,0,IF(H127=0,VLOOKUP(G127,'Ma-Chuc_Danh'!$A$5:$C$9,2,0),VLOOKUP(G127,'Ma-Chuc_Danh'!$E$5:$G$7,2,0)))</f>
        <v>112500</v>
      </c>
      <c r="Q127" s="41">
        <f t="shared" si="30"/>
        <v>3375000</v>
      </c>
      <c r="R127" s="40">
        <f t="shared" si="29"/>
        <v>0</v>
      </c>
      <c r="S127" s="36">
        <f>IF(R127=0,0,IF(H127=0,VLOOKUP(G127,'Ma-Chuc_Danh'!$A$5:$C$9,3,0),VLOOKUP(G127,'Ma-Chuc_Danh'!$E$5:$G$7,3,0)))</f>
        <v>0</v>
      </c>
      <c r="T127" s="41">
        <f t="shared" si="31"/>
        <v>0</v>
      </c>
      <c r="U127" s="35">
        <f t="shared" si="32"/>
        <v>30</v>
      </c>
      <c r="V127" s="41">
        <f t="shared" si="33"/>
        <v>3375000</v>
      </c>
      <c r="W127" s="41"/>
      <c r="X127" s="41">
        <f t="shared" si="27"/>
        <v>3375000</v>
      </c>
      <c r="Y127" s="41"/>
      <c r="Z127" s="37">
        <v>0</v>
      </c>
      <c r="AA127" s="37">
        <v>0</v>
      </c>
      <c r="AB127" s="37">
        <v>0</v>
      </c>
      <c r="AC127" s="37">
        <v>0</v>
      </c>
      <c r="AD127" s="37">
        <v>0</v>
      </c>
      <c r="AE127" s="37">
        <v>0</v>
      </c>
      <c r="AF127" s="37">
        <v>0</v>
      </c>
      <c r="AG127" s="37">
        <v>30</v>
      </c>
      <c r="AH127" s="37">
        <v>0</v>
      </c>
      <c r="AI127" s="37">
        <v>0</v>
      </c>
      <c r="AJ127" s="37">
        <v>0</v>
      </c>
      <c r="AK127" s="37">
        <v>0</v>
      </c>
      <c r="AL127" s="37">
        <v>0</v>
      </c>
      <c r="AM127" s="37">
        <v>0</v>
      </c>
      <c r="AN127" s="37">
        <v>0</v>
      </c>
      <c r="AO127" s="37">
        <v>0</v>
      </c>
      <c r="AP127" s="37">
        <v>0</v>
      </c>
      <c r="AQ127" s="37">
        <v>0</v>
      </c>
      <c r="AR127" s="37">
        <v>0</v>
      </c>
      <c r="AS127" s="87" t="s">
        <v>339</v>
      </c>
    </row>
    <row r="128" spans="1:45" ht="30.75" customHeight="1">
      <c r="A128" s="37">
        <f t="shared" si="26"/>
        <v>116</v>
      </c>
      <c r="B128" s="37" t="s">
        <v>237</v>
      </c>
      <c r="C128" s="38" t="s">
        <v>275</v>
      </c>
      <c r="D128" s="42" t="s">
        <v>276</v>
      </c>
      <c r="E128" s="34" t="s">
        <v>270</v>
      </c>
      <c r="F128" s="33" t="s">
        <v>123</v>
      </c>
      <c r="G128" s="34" t="s">
        <v>78</v>
      </c>
      <c r="H128" s="34" t="s">
        <v>78</v>
      </c>
      <c r="I128" s="37" t="s">
        <v>363</v>
      </c>
      <c r="J128" s="37" t="s">
        <v>364</v>
      </c>
      <c r="K128" s="37" t="s">
        <v>25</v>
      </c>
      <c r="L128" s="37" t="s">
        <v>223</v>
      </c>
      <c r="M128" s="37" t="s">
        <v>462</v>
      </c>
      <c r="N128" s="78" t="s">
        <v>499</v>
      </c>
      <c r="O128" s="40">
        <f t="shared" si="28"/>
        <v>5.5</v>
      </c>
      <c r="P128" s="36">
        <f>IF(O128=0,0,IF(H128=0,VLOOKUP(G128,'Ma-Chuc_Danh'!$A$5:$C$9,2,0),VLOOKUP(G128,'Ma-Chuc_Danh'!$E$5:$G$7,2,0)))</f>
        <v>112500</v>
      </c>
      <c r="Q128" s="41">
        <f t="shared" si="30"/>
        <v>618750</v>
      </c>
      <c r="R128" s="40">
        <f t="shared" si="29"/>
        <v>0</v>
      </c>
      <c r="S128" s="36">
        <f>IF(R128=0,0,IF(H128=0,VLOOKUP(G128,'Ma-Chuc_Danh'!$A$5:$C$9,3,0),VLOOKUP(G128,'Ma-Chuc_Danh'!$E$5:$G$7,3,0)))</f>
        <v>0</v>
      </c>
      <c r="T128" s="41">
        <f t="shared" si="31"/>
        <v>0</v>
      </c>
      <c r="U128" s="35">
        <f t="shared" si="32"/>
        <v>5.5</v>
      </c>
      <c r="V128" s="41">
        <f t="shared" si="33"/>
        <v>618750</v>
      </c>
      <c r="W128" s="41"/>
      <c r="X128" s="41">
        <f t="shared" si="27"/>
        <v>618750</v>
      </c>
      <c r="Y128" s="41"/>
      <c r="Z128" s="37">
        <v>0</v>
      </c>
      <c r="AA128" s="37">
        <v>5.5</v>
      </c>
      <c r="AB128" s="37">
        <v>0</v>
      </c>
      <c r="AC128" s="37">
        <v>0</v>
      </c>
      <c r="AD128" s="37">
        <v>0</v>
      </c>
      <c r="AE128" s="37">
        <v>0</v>
      </c>
      <c r="AF128" s="37">
        <v>0</v>
      </c>
      <c r="AG128" s="37">
        <v>0</v>
      </c>
      <c r="AH128" s="37">
        <v>0</v>
      </c>
      <c r="AI128" s="37">
        <v>0</v>
      </c>
      <c r="AJ128" s="37">
        <v>0</v>
      </c>
      <c r="AK128" s="37">
        <v>0</v>
      </c>
      <c r="AL128" s="37">
        <v>0</v>
      </c>
      <c r="AM128" s="37">
        <v>0</v>
      </c>
      <c r="AN128" s="37">
        <v>0</v>
      </c>
      <c r="AO128" s="37">
        <v>0</v>
      </c>
      <c r="AP128" s="37">
        <v>0</v>
      </c>
      <c r="AQ128" s="37">
        <v>0</v>
      </c>
      <c r="AR128" s="37">
        <v>0</v>
      </c>
      <c r="AS128" s="87" t="s">
        <v>339</v>
      </c>
    </row>
    <row r="129" spans="1:45" ht="30.75" customHeight="1">
      <c r="A129" s="37">
        <f t="shared" si="26"/>
        <v>117</v>
      </c>
      <c r="B129" s="37" t="s">
        <v>237</v>
      </c>
      <c r="C129" s="38" t="s">
        <v>275</v>
      </c>
      <c r="D129" s="42" t="s">
        <v>276</v>
      </c>
      <c r="E129" s="34" t="s">
        <v>270</v>
      </c>
      <c r="F129" s="33" t="s">
        <v>123</v>
      </c>
      <c r="G129" s="34" t="s">
        <v>78</v>
      </c>
      <c r="H129" s="34" t="s">
        <v>78</v>
      </c>
      <c r="I129" s="37" t="s">
        <v>363</v>
      </c>
      <c r="J129" s="37" t="s">
        <v>364</v>
      </c>
      <c r="K129" s="37" t="s">
        <v>25</v>
      </c>
      <c r="L129" s="37" t="s">
        <v>223</v>
      </c>
      <c r="M129" s="37" t="s">
        <v>462</v>
      </c>
      <c r="N129" s="78" t="s">
        <v>499</v>
      </c>
      <c r="O129" s="40">
        <f t="shared" si="28"/>
        <v>4.8</v>
      </c>
      <c r="P129" s="36">
        <f>IF(O129=0,0,IF(H129=0,VLOOKUP(G129,'Ma-Chuc_Danh'!$A$5:$C$9,2,0),VLOOKUP(G129,'Ma-Chuc_Danh'!$E$5:$G$7,2,0)))</f>
        <v>112500</v>
      </c>
      <c r="Q129" s="41">
        <f t="shared" si="30"/>
        <v>540000</v>
      </c>
      <c r="R129" s="40">
        <f t="shared" si="29"/>
        <v>0</v>
      </c>
      <c r="S129" s="36">
        <f>IF(R129=0,0,IF(H129=0,VLOOKUP(G129,'Ma-Chuc_Danh'!$A$5:$C$9,3,0),VLOOKUP(G129,'Ma-Chuc_Danh'!$E$5:$G$7,3,0)))</f>
        <v>0</v>
      </c>
      <c r="T129" s="41">
        <f t="shared" si="31"/>
        <v>0</v>
      </c>
      <c r="U129" s="35">
        <f t="shared" si="32"/>
        <v>4.8</v>
      </c>
      <c r="V129" s="41">
        <f t="shared" si="33"/>
        <v>540000</v>
      </c>
      <c r="W129" s="41"/>
      <c r="X129" s="41">
        <f t="shared" si="27"/>
        <v>540000</v>
      </c>
      <c r="Y129" s="41"/>
      <c r="Z129" s="37">
        <v>0</v>
      </c>
      <c r="AA129" s="37">
        <v>4.8</v>
      </c>
      <c r="AB129" s="37">
        <v>0</v>
      </c>
      <c r="AC129" s="37">
        <v>0</v>
      </c>
      <c r="AD129" s="37">
        <v>0</v>
      </c>
      <c r="AE129" s="37">
        <v>0</v>
      </c>
      <c r="AF129" s="37">
        <v>0</v>
      </c>
      <c r="AG129" s="37">
        <v>0</v>
      </c>
      <c r="AH129" s="37">
        <v>0</v>
      </c>
      <c r="AI129" s="37">
        <v>0</v>
      </c>
      <c r="AJ129" s="37">
        <v>0</v>
      </c>
      <c r="AK129" s="37">
        <v>0</v>
      </c>
      <c r="AL129" s="37">
        <v>0</v>
      </c>
      <c r="AM129" s="37">
        <v>0</v>
      </c>
      <c r="AN129" s="37">
        <v>0</v>
      </c>
      <c r="AO129" s="37">
        <v>0</v>
      </c>
      <c r="AP129" s="37">
        <v>0</v>
      </c>
      <c r="AQ129" s="37">
        <v>0</v>
      </c>
      <c r="AR129" s="37">
        <v>0</v>
      </c>
      <c r="AS129" s="87" t="s">
        <v>339</v>
      </c>
    </row>
    <row r="130" spans="1:45" ht="30.75" customHeight="1">
      <c r="A130" s="37">
        <f t="shared" si="26"/>
        <v>118</v>
      </c>
      <c r="B130" s="37" t="s">
        <v>293</v>
      </c>
      <c r="C130" s="38" t="s">
        <v>277</v>
      </c>
      <c r="D130" s="42" t="s">
        <v>313</v>
      </c>
      <c r="E130" s="34" t="s">
        <v>335</v>
      </c>
      <c r="F130" s="33" t="s">
        <v>336</v>
      </c>
      <c r="G130" s="34" t="s">
        <v>78</v>
      </c>
      <c r="H130" s="34"/>
      <c r="I130" s="37" t="s">
        <v>365</v>
      </c>
      <c r="J130" s="37" t="s">
        <v>362</v>
      </c>
      <c r="K130" s="37" t="s">
        <v>23</v>
      </c>
      <c r="L130" s="37" t="s">
        <v>424</v>
      </c>
      <c r="M130" s="37" t="s">
        <v>463</v>
      </c>
      <c r="N130" s="78" t="s">
        <v>500</v>
      </c>
      <c r="O130" s="40">
        <f t="shared" si="28"/>
        <v>45</v>
      </c>
      <c r="P130" s="36">
        <f>IF(O130=0,0,IF(H130=0,VLOOKUP(G130,'Ma-Chuc_Danh'!$A$5:$C$9,2,0),VLOOKUP(G130,'Ma-Chuc_Danh'!$E$5:$G$7,2,0)))</f>
        <v>75000</v>
      </c>
      <c r="Q130" s="41">
        <f t="shared" si="30"/>
        <v>3375000</v>
      </c>
      <c r="R130" s="40">
        <f t="shared" si="29"/>
        <v>0</v>
      </c>
      <c r="S130" s="36">
        <f>IF(R130=0,0,IF(H130=0,VLOOKUP(G130,'Ma-Chuc_Danh'!$A$5:$C$9,3,0),VLOOKUP(G130,'Ma-Chuc_Danh'!$E$5:$G$7,3,0)))</f>
        <v>0</v>
      </c>
      <c r="T130" s="41">
        <f t="shared" si="31"/>
        <v>0</v>
      </c>
      <c r="U130" s="35">
        <f t="shared" si="32"/>
        <v>45</v>
      </c>
      <c r="V130" s="41">
        <f t="shared" si="33"/>
        <v>3375000</v>
      </c>
      <c r="W130" s="41"/>
      <c r="X130" s="41">
        <f t="shared" si="27"/>
        <v>3375000</v>
      </c>
      <c r="Y130" s="41"/>
      <c r="Z130" s="37">
        <v>0</v>
      </c>
      <c r="AA130" s="37">
        <v>0</v>
      </c>
      <c r="AB130" s="37">
        <v>0</v>
      </c>
      <c r="AC130" s="37">
        <v>0</v>
      </c>
      <c r="AD130" s="37">
        <v>0</v>
      </c>
      <c r="AE130" s="37">
        <v>45</v>
      </c>
      <c r="AF130" s="37">
        <v>0</v>
      </c>
      <c r="AG130" s="37">
        <v>0</v>
      </c>
      <c r="AH130" s="37">
        <v>0</v>
      </c>
      <c r="AI130" s="37">
        <v>0</v>
      </c>
      <c r="AJ130" s="37">
        <v>0</v>
      </c>
      <c r="AK130" s="37">
        <v>0</v>
      </c>
      <c r="AL130" s="37">
        <v>0</v>
      </c>
      <c r="AM130" s="37">
        <v>0</v>
      </c>
      <c r="AN130" s="37">
        <v>0</v>
      </c>
      <c r="AO130" s="37">
        <v>0</v>
      </c>
      <c r="AP130" s="37">
        <v>0</v>
      </c>
      <c r="AQ130" s="37">
        <v>0</v>
      </c>
      <c r="AR130" s="37">
        <v>0</v>
      </c>
      <c r="AS130" s="87" t="s">
        <v>339</v>
      </c>
    </row>
    <row r="131" spans="1:45" ht="30.75" customHeight="1">
      <c r="A131" s="37">
        <f t="shared" si="26"/>
        <v>119</v>
      </c>
      <c r="B131" s="37" t="s">
        <v>293</v>
      </c>
      <c r="C131" s="38" t="s">
        <v>277</v>
      </c>
      <c r="D131" s="42" t="s">
        <v>313</v>
      </c>
      <c r="E131" s="34" t="s">
        <v>335</v>
      </c>
      <c r="F131" s="33" t="s">
        <v>336</v>
      </c>
      <c r="G131" s="34" t="s">
        <v>78</v>
      </c>
      <c r="H131" s="34"/>
      <c r="I131" s="37" t="s">
        <v>365</v>
      </c>
      <c r="J131" s="37" t="s">
        <v>362</v>
      </c>
      <c r="K131" s="37" t="s">
        <v>24</v>
      </c>
      <c r="L131" s="37" t="s">
        <v>424</v>
      </c>
      <c r="M131" s="37" t="s">
        <v>463</v>
      </c>
      <c r="N131" s="78" t="s">
        <v>500</v>
      </c>
      <c r="O131" s="40">
        <f t="shared" si="28"/>
        <v>3.3</v>
      </c>
      <c r="P131" s="36">
        <f>IF(O131=0,0,IF(H131=0,VLOOKUP(G131,'Ma-Chuc_Danh'!$A$5:$C$9,2,0),VLOOKUP(G131,'Ma-Chuc_Danh'!$E$5:$G$7,2,0)))</f>
        <v>75000</v>
      </c>
      <c r="Q131" s="41">
        <f t="shared" si="30"/>
        <v>247500</v>
      </c>
      <c r="R131" s="40">
        <f t="shared" si="29"/>
        <v>0</v>
      </c>
      <c r="S131" s="36">
        <f>IF(R131=0,0,IF(H131=0,VLOOKUP(G131,'Ma-Chuc_Danh'!$A$5:$C$9,3,0),VLOOKUP(G131,'Ma-Chuc_Danh'!$E$5:$G$7,3,0)))</f>
        <v>0</v>
      </c>
      <c r="T131" s="41">
        <f t="shared" si="31"/>
        <v>0</v>
      </c>
      <c r="U131" s="35">
        <f t="shared" si="32"/>
        <v>3.3</v>
      </c>
      <c r="V131" s="41">
        <f t="shared" si="33"/>
        <v>247500</v>
      </c>
      <c r="W131" s="41"/>
      <c r="X131" s="41">
        <f t="shared" si="27"/>
        <v>247500</v>
      </c>
      <c r="Y131" s="41"/>
      <c r="Z131" s="37">
        <v>0</v>
      </c>
      <c r="AA131" s="37">
        <v>0</v>
      </c>
      <c r="AB131" s="37">
        <v>3.3</v>
      </c>
      <c r="AC131" s="37">
        <v>0</v>
      </c>
      <c r="AD131" s="37">
        <v>0</v>
      </c>
      <c r="AE131" s="37">
        <v>0</v>
      </c>
      <c r="AF131" s="37">
        <v>0</v>
      </c>
      <c r="AG131" s="37">
        <v>0</v>
      </c>
      <c r="AH131" s="37">
        <v>0</v>
      </c>
      <c r="AI131" s="37">
        <v>0</v>
      </c>
      <c r="AJ131" s="37">
        <v>0</v>
      </c>
      <c r="AK131" s="37">
        <v>0</v>
      </c>
      <c r="AL131" s="37">
        <v>0</v>
      </c>
      <c r="AM131" s="37">
        <v>0</v>
      </c>
      <c r="AN131" s="37">
        <v>0</v>
      </c>
      <c r="AO131" s="37">
        <v>0</v>
      </c>
      <c r="AP131" s="37">
        <v>0</v>
      </c>
      <c r="AQ131" s="37">
        <v>0</v>
      </c>
      <c r="AR131" s="37">
        <v>0</v>
      </c>
      <c r="AS131" s="87" t="s">
        <v>339</v>
      </c>
    </row>
    <row r="132" spans="1:45" ht="30.75" customHeight="1">
      <c r="A132" s="37">
        <f t="shared" si="26"/>
        <v>120</v>
      </c>
      <c r="B132" s="37" t="s">
        <v>293</v>
      </c>
      <c r="C132" s="38" t="s">
        <v>277</v>
      </c>
      <c r="D132" s="42" t="s">
        <v>313</v>
      </c>
      <c r="E132" s="34" t="s">
        <v>335</v>
      </c>
      <c r="F132" s="33" t="s">
        <v>336</v>
      </c>
      <c r="G132" s="34" t="s">
        <v>78</v>
      </c>
      <c r="H132" s="34"/>
      <c r="I132" s="37" t="s">
        <v>365</v>
      </c>
      <c r="J132" s="37" t="s">
        <v>362</v>
      </c>
      <c r="K132" s="37" t="s">
        <v>25</v>
      </c>
      <c r="L132" s="37" t="s">
        <v>424</v>
      </c>
      <c r="M132" s="37" t="s">
        <v>463</v>
      </c>
      <c r="N132" s="78" t="s">
        <v>500</v>
      </c>
      <c r="O132" s="40">
        <f t="shared" si="28"/>
        <v>8.1</v>
      </c>
      <c r="P132" s="36">
        <f>IF(O132=0,0,IF(H132=0,VLOOKUP(G132,'Ma-Chuc_Danh'!$A$5:$C$9,2,0),VLOOKUP(G132,'Ma-Chuc_Danh'!$E$5:$G$7,2,0)))</f>
        <v>75000</v>
      </c>
      <c r="Q132" s="41">
        <f t="shared" si="30"/>
        <v>607500</v>
      </c>
      <c r="R132" s="40">
        <f t="shared" si="29"/>
        <v>0</v>
      </c>
      <c r="S132" s="36">
        <f>IF(R132=0,0,IF(H132=0,VLOOKUP(G132,'Ma-Chuc_Danh'!$A$5:$C$9,3,0),VLOOKUP(G132,'Ma-Chuc_Danh'!$E$5:$G$7,3,0)))</f>
        <v>0</v>
      </c>
      <c r="T132" s="41">
        <f t="shared" si="31"/>
        <v>0</v>
      </c>
      <c r="U132" s="35">
        <f t="shared" si="32"/>
        <v>8.1</v>
      </c>
      <c r="V132" s="41">
        <f t="shared" si="33"/>
        <v>607500</v>
      </c>
      <c r="W132" s="41"/>
      <c r="X132" s="41">
        <f t="shared" si="27"/>
        <v>607500</v>
      </c>
      <c r="Y132" s="41"/>
      <c r="Z132" s="37">
        <v>0</v>
      </c>
      <c r="AA132" s="37">
        <v>8.1</v>
      </c>
      <c r="AB132" s="37">
        <v>0</v>
      </c>
      <c r="AC132" s="37">
        <v>0</v>
      </c>
      <c r="AD132" s="37">
        <v>0</v>
      </c>
      <c r="AE132" s="37">
        <v>0</v>
      </c>
      <c r="AF132" s="37">
        <v>0</v>
      </c>
      <c r="AG132" s="37">
        <v>0</v>
      </c>
      <c r="AH132" s="37">
        <v>0</v>
      </c>
      <c r="AI132" s="37">
        <v>0</v>
      </c>
      <c r="AJ132" s="37">
        <v>0</v>
      </c>
      <c r="AK132" s="37">
        <v>0</v>
      </c>
      <c r="AL132" s="37">
        <v>0</v>
      </c>
      <c r="AM132" s="37">
        <v>0</v>
      </c>
      <c r="AN132" s="37">
        <v>0</v>
      </c>
      <c r="AO132" s="37">
        <v>0</v>
      </c>
      <c r="AP132" s="37">
        <v>0</v>
      </c>
      <c r="AQ132" s="37">
        <v>0</v>
      </c>
      <c r="AR132" s="37">
        <v>0</v>
      </c>
      <c r="AS132" s="87" t="s">
        <v>339</v>
      </c>
    </row>
    <row r="133" spans="1:45" ht="30.75" customHeight="1">
      <c r="A133" s="37">
        <f t="shared" si="26"/>
        <v>121</v>
      </c>
      <c r="B133" s="37" t="s">
        <v>294</v>
      </c>
      <c r="C133" s="38" t="s">
        <v>314</v>
      </c>
      <c r="D133" s="42" t="s">
        <v>315</v>
      </c>
      <c r="E133" s="34" t="s">
        <v>148</v>
      </c>
      <c r="F133" s="33" t="s">
        <v>127</v>
      </c>
      <c r="G133" s="34" t="s">
        <v>78</v>
      </c>
      <c r="H133" s="34" t="s">
        <v>78</v>
      </c>
      <c r="I133" s="37" t="s">
        <v>366</v>
      </c>
      <c r="J133" s="37" t="s">
        <v>355</v>
      </c>
      <c r="K133" s="37" t="s">
        <v>23</v>
      </c>
      <c r="L133" s="37" t="s">
        <v>425</v>
      </c>
      <c r="M133" s="37" t="s">
        <v>464</v>
      </c>
      <c r="N133" s="78" t="s">
        <v>501</v>
      </c>
      <c r="O133" s="40">
        <f t="shared" si="28"/>
        <v>60</v>
      </c>
      <c r="P133" s="36">
        <f>IF(O133=0,0,IF(H133=0,VLOOKUP(G133,'Ma-Chuc_Danh'!$A$5:$C$9,2,0),VLOOKUP(G133,'Ma-Chuc_Danh'!$E$5:$G$7,2,0)))</f>
        <v>112500</v>
      </c>
      <c r="Q133" s="41">
        <f t="shared" si="30"/>
        <v>6750000</v>
      </c>
      <c r="R133" s="40">
        <f t="shared" si="29"/>
        <v>0</v>
      </c>
      <c r="S133" s="36">
        <f>IF(R133=0,0,IF(H133=0,VLOOKUP(G133,'Ma-Chuc_Danh'!$A$5:$C$9,3,0),VLOOKUP(G133,'Ma-Chuc_Danh'!$E$5:$G$7,3,0)))</f>
        <v>0</v>
      </c>
      <c r="T133" s="41">
        <f t="shared" si="31"/>
        <v>0</v>
      </c>
      <c r="U133" s="35">
        <f t="shared" si="32"/>
        <v>60</v>
      </c>
      <c r="V133" s="41">
        <f t="shared" si="33"/>
        <v>6750000</v>
      </c>
      <c r="W133" s="41"/>
      <c r="X133" s="41">
        <f t="shared" si="27"/>
        <v>6750000</v>
      </c>
      <c r="Y133" s="41"/>
      <c r="Z133" s="37">
        <v>0</v>
      </c>
      <c r="AA133" s="37">
        <v>0</v>
      </c>
      <c r="AB133" s="37">
        <v>0</v>
      </c>
      <c r="AC133" s="37">
        <v>0</v>
      </c>
      <c r="AD133" s="37">
        <v>0</v>
      </c>
      <c r="AE133" s="37">
        <v>60</v>
      </c>
      <c r="AF133" s="37">
        <v>0</v>
      </c>
      <c r="AG133" s="37">
        <v>0</v>
      </c>
      <c r="AH133" s="37">
        <v>0</v>
      </c>
      <c r="AI133" s="37">
        <v>0</v>
      </c>
      <c r="AJ133" s="37">
        <v>0</v>
      </c>
      <c r="AK133" s="37">
        <v>0</v>
      </c>
      <c r="AL133" s="37">
        <v>0</v>
      </c>
      <c r="AM133" s="37">
        <v>0</v>
      </c>
      <c r="AN133" s="37">
        <v>0</v>
      </c>
      <c r="AO133" s="37">
        <v>0</v>
      </c>
      <c r="AP133" s="37">
        <v>0</v>
      </c>
      <c r="AQ133" s="37">
        <v>0</v>
      </c>
      <c r="AR133" s="37">
        <v>0</v>
      </c>
      <c r="AS133" s="87" t="s">
        <v>339</v>
      </c>
    </row>
    <row r="134" spans="1:45" ht="30.75" customHeight="1">
      <c r="A134" s="37">
        <f t="shared" si="26"/>
        <v>122</v>
      </c>
      <c r="B134" s="37" t="s">
        <v>294</v>
      </c>
      <c r="C134" s="38" t="s">
        <v>314</v>
      </c>
      <c r="D134" s="42" t="s">
        <v>315</v>
      </c>
      <c r="E134" s="34" t="s">
        <v>148</v>
      </c>
      <c r="F134" s="33" t="s">
        <v>127</v>
      </c>
      <c r="G134" s="34" t="s">
        <v>78</v>
      </c>
      <c r="H134" s="34" t="s">
        <v>78</v>
      </c>
      <c r="I134" s="37" t="s">
        <v>366</v>
      </c>
      <c r="J134" s="37" t="s">
        <v>355</v>
      </c>
      <c r="K134" s="37" t="s">
        <v>23</v>
      </c>
      <c r="L134" s="37" t="s">
        <v>175</v>
      </c>
      <c r="M134" s="37" t="s">
        <v>465</v>
      </c>
      <c r="N134" s="78" t="s">
        <v>502</v>
      </c>
      <c r="O134" s="40">
        <f t="shared" si="28"/>
        <v>60</v>
      </c>
      <c r="P134" s="36">
        <f>IF(O134=0,0,IF(H134=0,VLOOKUP(G134,'Ma-Chuc_Danh'!$A$5:$C$9,2,0),VLOOKUP(G134,'Ma-Chuc_Danh'!$E$5:$G$7,2,0)))</f>
        <v>112500</v>
      </c>
      <c r="Q134" s="41">
        <f t="shared" si="30"/>
        <v>6750000</v>
      </c>
      <c r="R134" s="40">
        <f t="shared" si="29"/>
        <v>0</v>
      </c>
      <c r="S134" s="36">
        <f>IF(R134=0,0,IF(H134=0,VLOOKUP(G134,'Ma-Chuc_Danh'!$A$5:$C$9,3,0),VLOOKUP(G134,'Ma-Chuc_Danh'!$E$5:$G$7,3,0)))</f>
        <v>0</v>
      </c>
      <c r="T134" s="41">
        <f t="shared" si="31"/>
        <v>0</v>
      </c>
      <c r="U134" s="35">
        <f t="shared" si="32"/>
        <v>60</v>
      </c>
      <c r="V134" s="41">
        <f t="shared" si="33"/>
        <v>6750000</v>
      </c>
      <c r="W134" s="41"/>
      <c r="X134" s="41">
        <f t="shared" si="27"/>
        <v>6750000</v>
      </c>
      <c r="Y134" s="41"/>
      <c r="Z134" s="37">
        <v>0</v>
      </c>
      <c r="AA134" s="37">
        <v>0</v>
      </c>
      <c r="AB134" s="37">
        <v>0</v>
      </c>
      <c r="AC134" s="37">
        <v>0</v>
      </c>
      <c r="AD134" s="37">
        <v>0</v>
      </c>
      <c r="AE134" s="37">
        <v>60</v>
      </c>
      <c r="AF134" s="37">
        <v>0</v>
      </c>
      <c r="AG134" s="37">
        <v>0</v>
      </c>
      <c r="AH134" s="37">
        <v>0</v>
      </c>
      <c r="AI134" s="37">
        <v>0</v>
      </c>
      <c r="AJ134" s="37">
        <v>0</v>
      </c>
      <c r="AK134" s="37">
        <v>0</v>
      </c>
      <c r="AL134" s="37">
        <v>0</v>
      </c>
      <c r="AM134" s="37">
        <v>0</v>
      </c>
      <c r="AN134" s="37">
        <v>0</v>
      </c>
      <c r="AO134" s="37">
        <v>0</v>
      </c>
      <c r="AP134" s="37">
        <v>0</v>
      </c>
      <c r="AQ134" s="37">
        <v>0</v>
      </c>
      <c r="AR134" s="37">
        <v>0</v>
      </c>
      <c r="AS134" s="87" t="s">
        <v>339</v>
      </c>
    </row>
    <row r="135" spans="1:45" ht="30.75" customHeight="1">
      <c r="A135" s="37">
        <f t="shared" si="26"/>
        <v>123</v>
      </c>
      <c r="B135" s="37" t="s">
        <v>294</v>
      </c>
      <c r="C135" s="38" t="s">
        <v>314</v>
      </c>
      <c r="D135" s="42" t="s">
        <v>315</v>
      </c>
      <c r="E135" s="34" t="s">
        <v>148</v>
      </c>
      <c r="F135" s="33" t="s">
        <v>127</v>
      </c>
      <c r="G135" s="34" t="s">
        <v>78</v>
      </c>
      <c r="H135" s="34" t="s">
        <v>78</v>
      </c>
      <c r="I135" s="37" t="s">
        <v>366</v>
      </c>
      <c r="J135" s="81" t="s">
        <v>355</v>
      </c>
      <c r="K135" s="37" t="s">
        <v>24</v>
      </c>
      <c r="L135" s="37" t="s">
        <v>425</v>
      </c>
      <c r="M135" s="37" t="s">
        <v>464</v>
      </c>
      <c r="N135" s="78" t="s">
        <v>501</v>
      </c>
      <c r="O135" s="40">
        <f t="shared" si="28"/>
        <v>4.9000000000000004</v>
      </c>
      <c r="P135" s="36">
        <f>IF(O135=0,0,IF(H135=0,VLOOKUP(G135,'Ma-Chuc_Danh'!$A$5:$C$9,2,0),VLOOKUP(G135,'Ma-Chuc_Danh'!$E$5:$G$7,2,0)))</f>
        <v>112500</v>
      </c>
      <c r="Q135" s="41">
        <f>ROUND(P135*O135,0)</f>
        <v>551250</v>
      </c>
      <c r="R135" s="40">
        <f t="shared" si="29"/>
        <v>0</v>
      </c>
      <c r="S135" s="36">
        <f>IF(R135=0,0,IF(H135=0,VLOOKUP(G135,'Ma-Chuc_Danh'!$A$5:$C$9,3,0),VLOOKUP(G135,'Ma-Chuc_Danh'!$E$5:$G$7,3,0)))</f>
        <v>0</v>
      </c>
      <c r="T135" s="41">
        <f>ROUND(S135*R135,0)</f>
        <v>0</v>
      </c>
      <c r="U135" s="35">
        <f>R135+O135</f>
        <v>4.9000000000000004</v>
      </c>
      <c r="V135" s="41">
        <f>T135+Q135</f>
        <v>551250</v>
      </c>
      <c r="W135" s="41"/>
      <c r="X135" s="41">
        <f t="shared" si="27"/>
        <v>551250</v>
      </c>
      <c r="Y135" s="41"/>
      <c r="Z135" s="37">
        <v>0</v>
      </c>
      <c r="AA135" s="37">
        <v>0</v>
      </c>
      <c r="AB135" s="37">
        <v>4.9000000000000004</v>
      </c>
      <c r="AC135" s="37">
        <v>0</v>
      </c>
      <c r="AD135" s="37">
        <v>0</v>
      </c>
      <c r="AE135" s="37">
        <v>0</v>
      </c>
      <c r="AF135" s="37">
        <v>0</v>
      </c>
      <c r="AG135" s="37">
        <v>0</v>
      </c>
      <c r="AH135" s="37">
        <v>0</v>
      </c>
      <c r="AI135" s="37">
        <v>0</v>
      </c>
      <c r="AJ135" s="37">
        <v>0</v>
      </c>
      <c r="AK135" s="37">
        <v>0</v>
      </c>
      <c r="AL135" s="37">
        <v>0</v>
      </c>
      <c r="AM135" s="37">
        <v>0</v>
      </c>
      <c r="AN135" s="37">
        <v>0</v>
      </c>
      <c r="AO135" s="37">
        <v>0</v>
      </c>
      <c r="AP135" s="37">
        <v>0</v>
      </c>
      <c r="AQ135" s="37">
        <v>0</v>
      </c>
      <c r="AR135" s="37">
        <v>0</v>
      </c>
      <c r="AS135" s="87" t="s">
        <v>339</v>
      </c>
    </row>
    <row r="136" spans="1:45" ht="30.75" customHeight="1">
      <c r="A136" s="37">
        <f t="shared" si="26"/>
        <v>124</v>
      </c>
      <c r="B136" s="37" t="s">
        <v>294</v>
      </c>
      <c r="C136" s="38" t="s">
        <v>314</v>
      </c>
      <c r="D136" s="42" t="s">
        <v>315</v>
      </c>
      <c r="E136" s="34" t="s">
        <v>148</v>
      </c>
      <c r="F136" s="33" t="s">
        <v>127</v>
      </c>
      <c r="G136" s="34" t="s">
        <v>78</v>
      </c>
      <c r="H136" s="34" t="s">
        <v>78</v>
      </c>
      <c r="I136" s="37" t="s">
        <v>366</v>
      </c>
      <c r="J136" s="37" t="s">
        <v>355</v>
      </c>
      <c r="K136" s="37" t="s">
        <v>24</v>
      </c>
      <c r="L136" s="37" t="s">
        <v>175</v>
      </c>
      <c r="M136" s="37" t="s">
        <v>465</v>
      </c>
      <c r="N136" s="78" t="s">
        <v>502</v>
      </c>
      <c r="O136" s="40">
        <f t="shared" si="28"/>
        <v>4.3</v>
      </c>
      <c r="P136" s="36">
        <f>IF(O136=0,0,IF(H136=0,VLOOKUP(G136,'Ma-Chuc_Danh'!$A$5:$C$9,2,0),VLOOKUP(G136,'Ma-Chuc_Danh'!$E$5:$G$7,2,0)))</f>
        <v>112500</v>
      </c>
      <c r="Q136" s="41">
        <f t="shared" si="30"/>
        <v>483750</v>
      </c>
      <c r="R136" s="40">
        <f t="shared" si="29"/>
        <v>0</v>
      </c>
      <c r="S136" s="36">
        <f>IF(R136=0,0,IF(H136=0,VLOOKUP(G136,'Ma-Chuc_Danh'!$A$5:$C$9,3,0),VLOOKUP(G136,'Ma-Chuc_Danh'!$E$5:$G$7,3,0)))</f>
        <v>0</v>
      </c>
      <c r="T136" s="41">
        <f t="shared" si="31"/>
        <v>0</v>
      </c>
      <c r="U136" s="35">
        <f t="shared" si="32"/>
        <v>4.3</v>
      </c>
      <c r="V136" s="41">
        <f t="shared" si="33"/>
        <v>483750</v>
      </c>
      <c r="W136" s="41"/>
      <c r="X136" s="41">
        <f t="shared" si="27"/>
        <v>483750</v>
      </c>
      <c r="Y136" s="41"/>
      <c r="Z136" s="37">
        <v>0</v>
      </c>
      <c r="AA136" s="37">
        <v>0</v>
      </c>
      <c r="AB136" s="37">
        <v>4.3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37">
        <v>0</v>
      </c>
      <c r="AJ136" s="37">
        <v>0</v>
      </c>
      <c r="AK136" s="37">
        <v>0</v>
      </c>
      <c r="AL136" s="37">
        <v>0</v>
      </c>
      <c r="AM136" s="37">
        <v>0</v>
      </c>
      <c r="AN136" s="37">
        <v>0</v>
      </c>
      <c r="AO136" s="37">
        <v>0</v>
      </c>
      <c r="AP136" s="37">
        <v>0</v>
      </c>
      <c r="AQ136" s="37">
        <v>0</v>
      </c>
      <c r="AR136" s="37">
        <v>0</v>
      </c>
      <c r="AS136" s="87" t="s">
        <v>339</v>
      </c>
    </row>
    <row r="137" spans="1:45" ht="30.75" customHeight="1">
      <c r="A137" s="37">
        <f t="shared" si="26"/>
        <v>125</v>
      </c>
      <c r="B137" s="37" t="s">
        <v>294</v>
      </c>
      <c r="C137" s="38" t="s">
        <v>314</v>
      </c>
      <c r="D137" s="42" t="s">
        <v>315</v>
      </c>
      <c r="E137" s="34" t="s">
        <v>148</v>
      </c>
      <c r="F137" s="33" t="s">
        <v>127</v>
      </c>
      <c r="G137" s="34" t="s">
        <v>78</v>
      </c>
      <c r="H137" s="34" t="s">
        <v>78</v>
      </c>
      <c r="I137" s="37" t="s">
        <v>366</v>
      </c>
      <c r="J137" s="37" t="s">
        <v>355</v>
      </c>
      <c r="K137" s="37" t="s">
        <v>25</v>
      </c>
      <c r="L137" s="37" t="s">
        <v>425</v>
      </c>
      <c r="M137" s="37" t="s">
        <v>464</v>
      </c>
      <c r="N137" s="78" t="s">
        <v>501</v>
      </c>
      <c r="O137" s="40">
        <f t="shared" si="28"/>
        <v>12.3</v>
      </c>
      <c r="P137" s="36">
        <f>IF(O137=0,0,IF(H137=0,VLOOKUP(G137,'Ma-Chuc_Danh'!$A$5:$C$9,2,0),VLOOKUP(G137,'Ma-Chuc_Danh'!$E$5:$G$7,2,0)))</f>
        <v>112500</v>
      </c>
      <c r="Q137" s="41">
        <f t="shared" si="30"/>
        <v>1383750</v>
      </c>
      <c r="R137" s="40">
        <f t="shared" si="29"/>
        <v>0</v>
      </c>
      <c r="S137" s="36">
        <f>IF(R137=0,0,IF(H137=0,VLOOKUP(G137,'Ma-Chuc_Danh'!$A$5:$C$9,3,0),VLOOKUP(G137,'Ma-Chuc_Danh'!$E$5:$G$7,3,0)))</f>
        <v>0</v>
      </c>
      <c r="T137" s="41">
        <f t="shared" si="31"/>
        <v>0</v>
      </c>
      <c r="U137" s="35">
        <f t="shared" si="32"/>
        <v>12.3</v>
      </c>
      <c r="V137" s="41">
        <f t="shared" si="33"/>
        <v>1383750</v>
      </c>
      <c r="W137" s="41"/>
      <c r="X137" s="41">
        <f t="shared" si="27"/>
        <v>1383750</v>
      </c>
      <c r="Y137" s="41"/>
      <c r="Z137" s="37">
        <v>0</v>
      </c>
      <c r="AA137" s="37">
        <v>12.3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37">
        <v>0</v>
      </c>
      <c r="AJ137" s="37">
        <v>0</v>
      </c>
      <c r="AK137" s="37">
        <v>0</v>
      </c>
      <c r="AL137" s="37">
        <v>0</v>
      </c>
      <c r="AM137" s="37">
        <v>0</v>
      </c>
      <c r="AN137" s="37">
        <v>0</v>
      </c>
      <c r="AO137" s="37">
        <v>0</v>
      </c>
      <c r="AP137" s="37">
        <v>0</v>
      </c>
      <c r="AQ137" s="37">
        <v>0</v>
      </c>
      <c r="AR137" s="37">
        <v>0</v>
      </c>
      <c r="AS137" s="87" t="s">
        <v>339</v>
      </c>
    </row>
    <row r="138" spans="1:45" ht="30.75" customHeight="1">
      <c r="A138" s="37">
        <f t="shared" si="26"/>
        <v>126</v>
      </c>
      <c r="B138" s="37" t="s">
        <v>294</v>
      </c>
      <c r="C138" s="38" t="s">
        <v>314</v>
      </c>
      <c r="D138" s="42" t="s">
        <v>315</v>
      </c>
      <c r="E138" s="34" t="s">
        <v>148</v>
      </c>
      <c r="F138" s="73" t="s">
        <v>127</v>
      </c>
      <c r="G138" s="34" t="s">
        <v>78</v>
      </c>
      <c r="H138" s="34" t="s">
        <v>78</v>
      </c>
      <c r="I138" s="37" t="s">
        <v>366</v>
      </c>
      <c r="J138" s="37" t="s">
        <v>355</v>
      </c>
      <c r="K138" s="37" t="s">
        <v>25</v>
      </c>
      <c r="L138" s="37" t="s">
        <v>175</v>
      </c>
      <c r="M138" s="37" t="s">
        <v>465</v>
      </c>
      <c r="N138" s="78" t="s">
        <v>502</v>
      </c>
      <c r="O138" s="40">
        <f t="shared" si="28"/>
        <v>10.8</v>
      </c>
      <c r="P138" s="36">
        <f>IF(O138=0,0,IF(H138=0,VLOOKUP(G138,'Ma-Chuc_Danh'!$A$5:$C$9,2,0),VLOOKUP(G138,'Ma-Chuc_Danh'!$E$5:$G$7,2,0)))</f>
        <v>112500</v>
      </c>
      <c r="Q138" s="41">
        <f t="shared" si="30"/>
        <v>1215000</v>
      </c>
      <c r="R138" s="40">
        <f t="shared" si="29"/>
        <v>0</v>
      </c>
      <c r="S138" s="36">
        <f>IF(R138=0,0,IF(H138=0,VLOOKUP(G138,'Ma-Chuc_Danh'!$A$5:$C$9,3,0),VLOOKUP(G138,'Ma-Chuc_Danh'!$E$5:$G$7,3,0)))</f>
        <v>0</v>
      </c>
      <c r="T138" s="41">
        <f t="shared" si="31"/>
        <v>0</v>
      </c>
      <c r="U138" s="35">
        <f t="shared" si="32"/>
        <v>10.8</v>
      </c>
      <c r="V138" s="41">
        <f t="shared" si="33"/>
        <v>1215000</v>
      </c>
      <c r="W138" s="41"/>
      <c r="X138" s="41">
        <f t="shared" si="27"/>
        <v>1215000</v>
      </c>
      <c r="Y138" s="41"/>
      <c r="Z138" s="37">
        <v>0</v>
      </c>
      <c r="AA138" s="37">
        <v>10.8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37">
        <v>0</v>
      </c>
      <c r="AJ138" s="37">
        <v>0</v>
      </c>
      <c r="AK138" s="37">
        <v>0</v>
      </c>
      <c r="AL138" s="37">
        <v>0</v>
      </c>
      <c r="AM138" s="37">
        <v>0</v>
      </c>
      <c r="AN138" s="37">
        <v>0</v>
      </c>
      <c r="AO138" s="37">
        <v>0</v>
      </c>
      <c r="AP138" s="37">
        <v>0</v>
      </c>
      <c r="AQ138" s="37">
        <v>0</v>
      </c>
      <c r="AR138" s="37">
        <v>0</v>
      </c>
      <c r="AS138" s="87" t="s">
        <v>339</v>
      </c>
    </row>
    <row r="139" spans="1:45" ht="30.75" customHeight="1">
      <c r="A139" s="37">
        <f t="shared" si="26"/>
        <v>127</v>
      </c>
      <c r="B139" s="37" t="s">
        <v>295</v>
      </c>
      <c r="C139" s="38" t="s">
        <v>34</v>
      </c>
      <c r="D139" s="42" t="s">
        <v>316</v>
      </c>
      <c r="E139" s="34" t="s">
        <v>148</v>
      </c>
      <c r="F139" s="73" t="s">
        <v>127</v>
      </c>
      <c r="G139" s="34" t="s">
        <v>78</v>
      </c>
      <c r="H139" s="34" t="s">
        <v>78</v>
      </c>
      <c r="I139" s="37" t="s">
        <v>367</v>
      </c>
      <c r="J139" s="37" t="s">
        <v>368</v>
      </c>
      <c r="K139" s="37" t="s">
        <v>23</v>
      </c>
      <c r="L139" s="37" t="s">
        <v>223</v>
      </c>
      <c r="M139" s="37" t="s">
        <v>466</v>
      </c>
      <c r="N139" s="78" t="s">
        <v>127</v>
      </c>
      <c r="O139" s="40">
        <f t="shared" ref="O139:O159" si="34">SUM(Z139:AK139)</f>
        <v>90</v>
      </c>
      <c r="P139" s="36">
        <f>IF(O139=0,0,IF(H139=0,VLOOKUP(G139,'Ma-Chuc_Danh'!$A$5:$C$9,2,0),VLOOKUP(G139,'Ma-Chuc_Danh'!$E$5:$G$7,2,0)))</f>
        <v>112500</v>
      </c>
      <c r="Q139" s="41">
        <f t="shared" ref="Q139:Q150" si="35">ROUND(P139*O139,0)</f>
        <v>10125000</v>
      </c>
      <c r="R139" s="40">
        <f t="shared" ref="R139:R159" si="36">SUM(AL139:AR139)</f>
        <v>0</v>
      </c>
      <c r="S139" s="36">
        <f>IF(R139=0,0,IF(H139=0,VLOOKUP(G139,'Ma-Chuc_Danh'!$A$5:$C$9,3,0),VLOOKUP(G139,'Ma-Chuc_Danh'!$E$5:$G$7,3,0)))</f>
        <v>0</v>
      </c>
      <c r="T139" s="41">
        <f t="shared" ref="T139:T150" si="37">ROUND(S139*R139,0)</f>
        <v>0</v>
      </c>
      <c r="U139" s="35">
        <f t="shared" ref="U139:U150" si="38">R139+O139</f>
        <v>90</v>
      </c>
      <c r="V139" s="41">
        <f t="shared" ref="V139:V150" si="39">T139+Q139</f>
        <v>10125000</v>
      </c>
      <c r="W139" s="41"/>
      <c r="X139" s="41">
        <f t="shared" si="27"/>
        <v>10125000</v>
      </c>
      <c r="Y139" s="41"/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90</v>
      </c>
      <c r="AF139" s="37">
        <v>0</v>
      </c>
      <c r="AG139" s="37">
        <v>0</v>
      </c>
      <c r="AH139" s="37">
        <v>0</v>
      </c>
      <c r="AI139" s="37">
        <v>0</v>
      </c>
      <c r="AJ139" s="37">
        <v>0</v>
      </c>
      <c r="AK139" s="37">
        <v>0</v>
      </c>
      <c r="AL139" s="37">
        <v>0</v>
      </c>
      <c r="AM139" s="37">
        <v>0</v>
      </c>
      <c r="AN139" s="37">
        <v>0</v>
      </c>
      <c r="AO139" s="37">
        <v>0</v>
      </c>
      <c r="AP139" s="37">
        <v>0</v>
      </c>
      <c r="AQ139" s="37">
        <v>0</v>
      </c>
      <c r="AR139" s="37">
        <v>0</v>
      </c>
      <c r="AS139" s="87" t="s">
        <v>339</v>
      </c>
    </row>
    <row r="140" spans="1:45" ht="30.75" customHeight="1">
      <c r="A140" s="37">
        <f t="shared" si="26"/>
        <v>128</v>
      </c>
      <c r="B140" s="37" t="s">
        <v>295</v>
      </c>
      <c r="C140" s="38" t="s">
        <v>34</v>
      </c>
      <c r="D140" s="42" t="s">
        <v>316</v>
      </c>
      <c r="E140" s="34" t="s">
        <v>148</v>
      </c>
      <c r="F140" s="73" t="s">
        <v>127</v>
      </c>
      <c r="G140" s="34" t="s">
        <v>78</v>
      </c>
      <c r="H140" s="34" t="s">
        <v>78</v>
      </c>
      <c r="I140" s="37" t="s">
        <v>367</v>
      </c>
      <c r="J140" s="37" t="s">
        <v>368</v>
      </c>
      <c r="K140" s="37" t="s">
        <v>24</v>
      </c>
      <c r="L140" s="37" t="s">
        <v>223</v>
      </c>
      <c r="M140" s="37" t="s">
        <v>466</v>
      </c>
      <c r="N140" s="78" t="s">
        <v>127</v>
      </c>
      <c r="O140" s="40">
        <f t="shared" si="34"/>
        <v>4</v>
      </c>
      <c r="P140" s="36">
        <f>IF(O140=0,0,IF(H140=0,VLOOKUP(G140,'Ma-Chuc_Danh'!$A$5:$C$9,2,0),VLOOKUP(G140,'Ma-Chuc_Danh'!$E$5:$G$7,2,0)))</f>
        <v>112500</v>
      </c>
      <c r="Q140" s="41">
        <f t="shared" si="35"/>
        <v>450000</v>
      </c>
      <c r="R140" s="40">
        <f t="shared" si="36"/>
        <v>0</v>
      </c>
      <c r="S140" s="36">
        <f>IF(R140=0,0,IF(H140=0,VLOOKUP(G140,'Ma-Chuc_Danh'!$A$5:$C$9,3,0),VLOOKUP(G140,'Ma-Chuc_Danh'!$E$5:$G$7,3,0)))</f>
        <v>0</v>
      </c>
      <c r="T140" s="41">
        <f t="shared" si="37"/>
        <v>0</v>
      </c>
      <c r="U140" s="35">
        <f t="shared" si="38"/>
        <v>4</v>
      </c>
      <c r="V140" s="41">
        <f t="shared" si="39"/>
        <v>450000</v>
      </c>
      <c r="W140" s="41"/>
      <c r="X140" s="41">
        <f t="shared" si="27"/>
        <v>450000</v>
      </c>
      <c r="Y140" s="41"/>
      <c r="Z140" s="37">
        <v>0</v>
      </c>
      <c r="AA140" s="37">
        <v>0</v>
      </c>
      <c r="AB140" s="37">
        <v>4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37">
        <v>0</v>
      </c>
      <c r="AJ140" s="37">
        <v>0</v>
      </c>
      <c r="AK140" s="37">
        <v>0</v>
      </c>
      <c r="AL140" s="37">
        <v>0</v>
      </c>
      <c r="AM140" s="37">
        <v>0</v>
      </c>
      <c r="AN140" s="37">
        <v>0</v>
      </c>
      <c r="AO140" s="37">
        <v>0</v>
      </c>
      <c r="AP140" s="37">
        <v>0</v>
      </c>
      <c r="AQ140" s="37">
        <v>0</v>
      </c>
      <c r="AR140" s="37">
        <v>0</v>
      </c>
      <c r="AS140" s="87" t="s">
        <v>339</v>
      </c>
    </row>
    <row r="141" spans="1:45" ht="30.75" customHeight="1">
      <c r="A141" s="37">
        <f t="shared" si="26"/>
        <v>129</v>
      </c>
      <c r="B141" s="37" t="s">
        <v>295</v>
      </c>
      <c r="C141" s="38" t="s">
        <v>34</v>
      </c>
      <c r="D141" s="42" t="s">
        <v>316</v>
      </c>
      <c r="E141" s="34" t="s">
        <v>148</v>
      </c>
      <c r="F141" s="33" t="s">
        <v>127</v>
      </c>
      <c r="G141" s="34" t="s">
        <v>78</v>
      </c>
      <c r="H141" s="34" t="s">
        <v>78</v>
      </c>
      <c r="I141" s="37" t="s">
        <v>367</v>
      </c>
      <c r="J141" s="37" t="s">
        <v>368</v>
      </c>
      <c r="K141" s="37" t="s">
        <v>25</v>
      </c>
      <c r="L141" s="37" t="s">
        <v>223</v>
      </c>
      <c r="M141" s="37" t="s">
        <v>466</v>
      </c>
      <c r="N141" s="78" t="s">
        <v>127</v>
      </c>
      <c r="O141" s="40">
        <f t="shared" si="34"/>
        <v>10</v>
      </c>
      <c r="P141" s="36">
        <f>IF(O141=0,0,IF(H141=0,VLOOKUP(G141,'Ma-Chuc_Danh'!$A$5:$C$9,2,0),VLOOKUP(G141,'Ma-Chuc_Danh'!$E$5:$G$7,2,0)))</f>
        <v>112500</v>
      </c>
      <c r="Q141" s="41">
        <f t="shared" si="35"/>
        <v>1125000</v>
      </c>
      <c r="R141" s="40">
        <f t="shared" si="36"/>
        <v>0</v>
      </c>
      <c r="S141" s="36">
        <f>IF(R141=0,0,IF(H141=0,VLOOKUP(G141,'Ma-Chuc_Danh'!$A$5:$C$9,3,0),VLOOKUP(G141,'Ma-Chuc_Danh'!$E$5:$G$7,3,0)))</f>
        <v>0</v>
      </c>
      <c r="T141" s="41">
        <f t="shared" si="37"/>
        <v>0</v>
      </c>
      <c r="U141" s="35">
        <f t="shared" si="38"/>
        <v>10</v>
      </c>
      <c r="V141" s="41">
        <f t="shared" si="39"/>
        <v>1125000</v>
      </c>
      <c r="W141" s="41"/>
      <c r="X141" s="41">
        <f t="shared" si="27"/>
        <v>1125000</v>
      </c>
      <c r="Y141" s="41"/>
      <c r="Z141" s="37">
        <v>0</v>
      </c>
      <c r="AA141" s="37">
        <v>10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37">
        <v>0</v>
      </c>
      <c r="AJ141" s="37">
        <v>0</v>
      </c>
      <c r="AK141" s="37">
        <v>0</v>
      </c>
      <c r="AL141" s="37">
        <v>0</v>
      </c>
      <c r="AM141" s="37">
        <v>0</v>
      </c>
      <c r="AN141" s="37">
        <v>0</v>
      </c>
      <c r="AO141" s="37">
        <v>0</v>
      </c>
      <c r="AP141" s="37">
        <v>0</v>
      </c>
      <c r="AQ141" s="37">
        <v>0</v>
      </c>
      <c r="AR141" s="37">
        <v>0</v>
      </c>
      <c r="AS141" s="87" t="s">
        <v>339</v>
      </c>
    </row>
    <row r="142" spans="1:45" ht="30.75" customHeight="1">
      <c r="A142" s="37">
        <f t="shared" ref="A142:A205" si="40">+A141+1</f>
        <v>130</v>
      </c>
      <c r="B142" s="37" t="s">
        <v>238</v>
      </c>
      <c r="C142" s="38" t="s">
        <v>277</v>
      </c>
      <c r="D142" s="42" t="s">
        <v>278</v>
      </c>
      <c r="E142" s="34" t="s">
        <v>149</v>
      </c>
      <c r="F142" s="73" t="s">
        <v>128</v>
      </c>
      <c r="G142" s="34" t="s">
        <v>75</v>
      </c>
      <c r="H142" s="34"/>
      <c r="I142" s="37" t="s">
        <v>369</v>
      </c>
      <c r="J142" s="37" t="s">
        <v>370</v>
      </c>
      <c r="K142" s="37" t="s">
        <v>23</v>
      </c>
      <c r="L142" s="37" t="s">
        <v>31</v>
      </c>
      <c r="M142" s="37" t="s">
        <v>30</v>
      </c>
      <c r="N142" s="78" t="s">
        <v>44</v>
      </c>
      <c r="O142" s="40">
        <f t="shared" si="34"/>
        <v>37.5</v>
      </c>
      <c r="P142" s="36">
        <f>IF(O142=0,0,IF(H142=0,VLOOKUP(G142,'Ma-Chuc_Danh'!$A$5:$C$9,2,0),VLOOKUP(G142,'Ma-Chuc_Danh'!$E$5:$G$7,2,0)))</f>
        <v>70000</v>
      </c>
      <c r="Q142" s="41">
        <f t="shared" si="35"/>
        <v>2625000</v>
      </c>
      <c r="R142" s="40">
        <f t="shared" si="36"/>
        <v>0</v>
      </c>
      <c r="S142" s="36">
        <f>IF(R142=0,0,IF(H142=0,VLOOKUP(G142,'Ma-Chuc_Danh'!$A$5:$C$9,3,0),VLOOKUP(G142,'Ma-Chuc_Danh'!$E$5:$G$7,3,0)))</f>
        <v>0</v>
      </c>
      <c r="T142" s="41">
        <f t="shared" si="37"/>
        <v>0</v>
      </c>
      <c r="U142" s="35">
        <f t="shared" si="38"/>
        <v>37.5</v>
      </c>
      <c r="V142" s="41">
        <f t="shared" si="39"/>
        <v>2625000</v>
      </c>
      <c r="W142" s="41"/>
      <c r="X142" s="41">
        <f t="shared" ref="X142:X205" si="41">IF(V142&gt;W142,V142-W142,0)</f>
        <v>2625000</v>
      </c>
      <c r="Y142" s="41"/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37.5</v>
      </c>
      <c r="AF142" s="37">
        <v>0</v>
      </c>
      <c r="AG142" s="37">
        <v>0</v>
      </c>
      <c r="AH142" s="37">
        <v>0</v>
      </c>
      <c r="AI142" s="37">
        <v>0</v>
      </c>
      <c r="AJ142" s="37">
        <v>0</v>
      </c>
      <c r="AK142" s="37">
        <v>0</v>
      </c>
      <c r="AL142" s="37">
        <v>0</v>
      </c>
      <c r="AM142" s="37">
        <v>0</v>
      </c>
      <c r="AN142" s="37">
        <v>0</v>
      </c>
      <c r="AO142" s="37">
        <v>0</v>
      </c>
      <c r="AP142" s="37">
        <v>0</v>
      </c>
      <c r="AQ142" s="37">
        <v>0</v>
      </c>
      <c r="AR142" s="37">
        <v>0</v>
      </c>
      <c r="AS142" s="87" t="s">
        <v>339</v>
      </c>
    </row>
    <row r="143" spans="1:45" ht="30.75" customHeight="1">
      <c r="A143" s="37">
        <f t="shared" si="40"/>
        <v>131</v>
      </c>
      <c r="B143" s="37" t="s">
        <v>238</v>
      </c>
      <c r="C143" s="38" t="s">
        <v>277</v>
      </c>
      <c r="D143" s="42" t="s">
        <v>278</v>
      </c>
      <c r="E143" s="34" t="s">
        <v>149</v>
      </c>
      <c r="F143" s="33" t="s">
        <v>128</v>
      </c>
      <c r="G143" s="34" t="s">
        <v>75</v>
      </c>
      <c r="H143" s="34"/>
      <c r="I143" s="37" t="s">
        <v>369</v>
      </c>
      <c r="J143" s="37" t="s">
        <v>370</v>
      </c>
      <c r="K143" s="37" t="s">
        <v>23</v>
      </c>
      <c r="L143" s="37" t="s">
        <v>31</v>
      </c>
      <c r="M143" s="37" t="s">
        <v>30</v>
      </c>
      <c r="N143" s="78" t="s">
        <v>44</v>
      </c>
      <c r="O143" s="40">
        <f t="shared" si="34"/>
        <v>45</v>
      </c>
      <c r="P143" s="36">
        <f>IF(O143=0,0,IF(H143=0,VLOOKUP(G143,'Ma-Chuc_Danh'!$A$5:$C$9,2,0),VLOOKUP(G143,'Ma-Chuc_Danh'!$E$5:$G$7,2,0)))</f>
        <v>70000</v>
      </c>
      <c r="Q143" s="41">
        <f t="shared" si="35"/>
        <v>3150000</v>
      </c>
      <c r="R143" s="40">
        <f t="shared" si="36"/>
        <v>0</v>
      </c>
      <c r="S143" s="36">
        <f>IF(R143=0,0,IF(H143=0,VLOOKUP(G143,'Ma-Chuc_Danh'!$A$5:$C$9,3,0),VLOOKUP(G143,'Ma-Chuc_Danh'!$E$5:$G$7,3,0)))</f>
        <v>0</v>
      </c>
      <c r="T143" s="41">
        <f t="shared" si="37"/>
        <v>0</v>
      </c>
      <c r="U143" s="35">
        <f t="shared" si="38"/>
        <v>45</v>
      </c>
      <c r="V143" s="41">
        <f t="shared" si="39"/>
        <v>3150000</v>
      </c>
      <c r="W143" s="41"/>
      <c r="X143" s="41">
        <f t="shared" si="41"/>
        <v>3150000</v>
      </c>
      <c r="Y143" s="41"/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45</v>
      </c>
      <c r="AF143" s="37">
        <v>0</v>
      </c>
      <c r="AG143" s="37">
        <v>0</v>
      </c>
      <c r="AH143" s="37">
        <v>0</v>
      </c>
      <c r="AI143" s="37">
        <v>0</v>
      </c>
      <c r="AJ143" s="37">
        <v>0</v>
      </c>
      <c r="AK143" s="37">
        <v>0</v>
      </c>
      <c r="AL143" s="37">
        <v>0</v>
      </c>
      <c r="AM143" s="37">
        <v>0</v>
      </c>
      <c r="AN143" s="37">
        <v>0</v>
      </c>
      <c r="AO143" s="37">
        <v>0</v>
      </c>
      <c r="AP143" s="37">
        <v>0</v>
      </c>
      <c r="AQ143" s="37">
        <v>0</v>
      </c>
      <c r="AR143" s="37">
        <v>0</v>
      </c>
      <c r="AS143" s="87" t="s">
        <v>339</v>
      </c>
    </row>
    <row r="144" spans="1:45" ht="30.75" customHeight="1">
      <c r="A144" s="37">
        <f t="shared" si="40"/>
        <v>132</v>
      </c>
      <c r="B144" s="37" t="s">
        <v>238</v>
      </c>
      <c r="C144" s="38" t="s">
        <v>277</v>
      </c>
      <c r="D144" s="42" t="s">
        <v>278</v>
      </c>
      <c r="E144" s="34" t="s">
        <v>149</v>
      </c>
      <c r="F144" s="73" t="s">
        <v>128</v>
      </c>
      <c r="G144" s="34" t="s">
        <v>75</v>
      </c>
      <c r="H144" s="34"/>
      <c r="I144" s="37" t="s">
        <v>369</v>
      </c>
      <c r="J144" s="37" t="s">
        <v>370</v>
      </c>
      <c r="K144" s="37" t="s">
        <v>23</v>
      </c>
      <c r="L144" s="37" t="s">
        <v>31</v>
      </c>
      <c r="M144" s="37" t="s">
        <v>30</v>
      </c>
      <c r="N144" s="78" t="s">
        <v>44</v>
      </c>
      <c r="O144" s="40">
        <f t="shared" si="34"/>
        <v>45</v>
      </c>
      <c r="P144" s="36">
        <f>IF(O144=0,0,IF(H144=0,VLOOKUP(G144,'Ma-Chuc_Danh'!$A$5:$C$9,2,0),VLOOKUP(G144,'Ma-Chuc_Danh'!$E$5:$G$7,2,0)))</f>
        <v>70000</v>
      </c>
      <c r="Q144" s="41">
        <f t="shared" si="35"/>
        <v>3150000</v>
      </c>
      <c r="R144" s="40">
        <f t="shared" si="36"/>
        <v>0</v>
      </c>
      <c r="S144" s="36">
        <f>IF(R144=0,0,IF(H144=0,VLOOKUP(G144,'Ma-Chuc_Danh'!$A$5:$C$9,3,0),VLOOKUP(G144,'Ma-Chuc_Danh'!$E$5:$G$7,3,0)))</f>
        <v>0</v>
      </c>
      <c r="T144" s="41">
        <f t="shared" si="37"/>
        <v>0</v>
      </c>
      <c r="U144" s="35">
        <f t="shared" si="38"/>
        <v>45</v>
      </c>
      <c r="V144" s="41">
        <f t="shared" si="39"/>
        <v>3150000</v>
      </c>
      <c r="W144" s="41"/>
      <c r="X144" s="41">
        <f t="shared" si="41"/>
        <v>3150000</v>
      </c>
      <c r="Y144" s="41"/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45</v>
      </c>
      <c r="AF144" s="37">
        <v>0</v>
      </c>
      <c r="AG144" s="37">
        <v>0</v>
      </c>
      <c r="AH144" s="37">
        <v>0</v>
      </c>
      <c r="AI144" s="37">
        <v>0</v>
      </c>
      <c r="AJ144" s="37">
        <v>0</v>
      </c>
      <c r="AK144" s="37">
        <v>0</v>
      </c>
      <c r="AL144" s="37">
        <v>0</v>
      </c>
      <c r="AM144" s="37">
        <v>0</v>
      </c>
      <c r="AN144" s="37">
        <v>0</v>
      </c>
      <c r="AO144" s="37">
        <v>0</v>
      </c>
      <c r="AP144" s="37">
        <v>0</v>
      </c>
      <c r="AQ144" s="37">
        <v>0</v>
      </c>
      <c r="AR144" s="37">
        <v>0</v>
      </c>
      <c r="AS144" s="87" t="s">
        <v>339</v>
      </c>
    </row>
    <row r="145" spans="1:45" ht="30.75" customHeight="1">
      <c r="A145" s="37">
        <f t="shared" si="40"/>
        <v>133</v>
      </c>
      <c r="B145" s="37" t="s">
        <v>238</v>
      </c>
      <c r="C145" s="38" t="s">
        <v>277</v>
      </c>
      <c r="D145" s="42" t="s">
        <v>278</v>
      </c>
      <c r="E145" s="34" t="s">
        <v>149</v>
      </c>
      <c r="F145" s="73" t="s">
        <v>128</v>
      </c>
      <c r="G145" s="34" t="s">
        <v>75</v>
      </c>
      <c r="H145" s="34"/>
      <c r="I145" s="37" t="s">
        <v>369</v>
      </c>
      <c r="J145" s="37" t="s">
        <v>370</v>
      </c>
      <c r="K145" s="37" t="s">
        <v>23</v>
      </c>
      <c r="L145" s="37" t="s">
        <v>31</v>
      </c>
      <c r="M145" s="37" t="s">
        <v>30</v>
      </c>
      <c r="N145" s="78" t="s">
        <v>44</v>
      </c>
      <c r="O145" s="40">
        <f t="shared" si="34"/>
        <v>45</v>
      </c>
      <c r="P145" s="36">
        <f>IF(O145=0,0,IF(H145=0,VLOOKUP(G145,'Ma-Chuc_Danh'!$A$5:$C$9,2,0),VLOOKUP(G145,'Ma-Chuc_Danh'!$E$5:$G$7,2,0)))</f>
        <v>70000</v>
      </c>
      <c r="Q145" s="41">
        <f t="shared" si="35"/>
        <v>3150000</v>
      </c>
      <c r="R145" s="40">
        <f t="shared" si="36"/>
        <v>0</v>
      </c>
      <c r="S145" s="36">
        <f>IF(R145=0,0,IF(H145=0,VLOOKUP(G145,'Ma-Chuc_Danh'!$A$5:$C$9,3,0),VLOOKUP(G145,'Ma-Chuc_Danh'!$E$5:$G$7,3,0)))</f>
        <v>0</v>
      </c>
      <c r="T145" s="41">
        <f t="shared" si="37"/>
        <v>0</v>
      </c>
      <c r="U145" s="35">
        <f t="shared" si="38"/>
        <v>45</v>
      </c>
      <c r="V145" s="41">
        <f t="shared" si="39"/>
        <v>3150000</v>
      </c>
      <c r="W145" s="41"/>
      <c r="X145" s="41">
        <f t="shared" si="41"/>
        <v>3150000</v>
      </c>
      <c r="Y145" s="41"/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45</v>
      </c>
      <c r="AF145" s="37">
        <v>0</v>
      </c>
      <c r="AG145" s="37">
        <v>0</v>
      </c>
      <c r="AH145" s="37">
        <v>0</v>
      </c>
      <c r="AI145" s="37">
        <v>0</v>
      </c>
      <c r="AJ145" s="37">
        <v>0</v>
      </c>
      <c r="AK145" s="37">
        <v>0</v>
      </c>
      <c r="AL145" s="37">
        <v>0</v>
      </c>
      <c r="AM145" s="37">
        <v>0</v>
      </c>
      <c r="AN145" s="37">
        <v>0</v>
      </c>
      <c r="AO145" s="37">
        <v>0</v>
      </c>
      <c r="AP145" s="37">
        <v>0</v>
      </c>
      <c r="AQ145" s="37">
        <v>0</v>
      </c>
      <c r="AR145" s="37">
        <v>0</v>
      </c>
      <c r="AS145" s="87" t="s">
        <v>339</v>
      </c>
    </row>
    <row r="146" spans="1:45" ht="30.75" customHeight="1">
      <c r="A146" s="37">
        <f t="shared" si="40"/>
        <v>134</v>
      </c>
      <c r="B146" s="37" t="s">
        <v>238</v>
      </c>
      <c r="C146" s="38" t="s">
        <v>277</v>
      </c>
      <c r="D146" s="42" t="s">
        <v>278</v>
      </c>
      <c r="E146" s="34" t="s">
        <v>149</v>
      </c>
      <c r="F146" s="73" t="s">
        <v>128</v>
      </c>
      <c r="G146" s="34" t="s">
        <v>75</v>
      </c>
      <c r="H146" s="34"/>
      <c r="I146" s="37" t="s">
        <v>369</v>
      </c>
      <c r="J146" s="37" t="s">
        <v>370</v>
      </c>
      <c r="K146" s="37" t="s">
        <v>23</v>
      </c>
      <c r="L146" s="37" t="s">
        <v>31</v>
      </c>
      <c r="M146" s="37" t="s">
        <v>30</v>
      </c>
      <c r="N146" s="78" t="s">
        <v>44</v>
      </c>
      <c r="O146" s="40">
        <f t="shared" si="34"/>
        <v>45</v>
      </c>
      <c r="P146" s="36">
        <f>IF(O146=0,0,IF(H146=0,VLOOKUP(G146,'Ma-Chuc_Danh'!$A$5:$C$9,2,0),VLOOKUP(G146,'Ma-Chuc_Danh'!$E$5:$G$7,2,0)))</f>
        <v>70000</v>
      </c>
      <c r="Q146" s="41">
        <f t="shared" si="35"/>
        <v>3150000</v>
      </c>
      <c r="R146" s="40">
        <f t="shared" si="36"/>
        <v>0</v>
      </c>
      <c r="S146" s="36">
        <f>IF(R146=0,0,IF(H146=0,VLOOKUP(G146,'Ma-Chuc_Danh'!$A$5:$C$9,3,0),VLOOKUP(G146,'Ma-Chuc_Danh'!$E$5:$G$7,3,0)))</f>
        <v>0</v>
      </c>
      <c r="T146" s="41">
        <f t="shared" si="37"/>
        <v>0</v>
      </c>
      <c r="U146" s="35">
        <f t="shared" si="38"/>
        <v>45</v>
      </c>
      <c r="V146" s="41">
        <f t="shared" si="39"/>
        <v>3150000</v>
      </c>
      <c r="W146" s="41"/>
      <c r="X146" s="41">
        <f t="shared" si="41"/>
        <v>3150000</v>
      </c>
      <c r="Y146" s="41"/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45</v>
      </c>
      <c r="AF146" s="37">
        <v>0</v>
      </c>
      <c r="AG146" s="37">
        <v>0</v>
      </c>
      <c r="AH146" s="37">
        <v>0</v>
      </c>
      <c r="AI146" s="37">
        <v>0</v>
      </c>
      <c r="AJ146" s="37">
        <v>0</v>
      </c>
      <c r="AK146" s="37">
        <v>0</v>
      </c>
      <c r="AL146" s="37">
        <v>0</v>
      </c>
      <c r="AM146" s="37">
        <v>0</v>
      </c>
      <c r="AN146" s="37">
        <v>0</v>
      </c>
      <c r="AO146" s="37">
        <v>0</v>
      </c>
      <c r="AP146" s="37">
        <v>0</v>
      </c>
      <c r="AQ146" s="37">
        <v>0</v>
      </c>
      <c r="AR146" s="37">
        <v>0</v>
      </c>
      <c r="AS146" s="87" t="s">
        <v>339</v>
      </c>
    </row>
    <row r="147" spans="1:45" ht="30.75" customHeight="1">
      <c r="A147" s="37">
        <f t="shared" si="40"/>
        <v>135</v>
      </c>
      <c r="B147" s="37" t="s">
        <v>238</v>
      </c>
      <c r="C147" s="38" t="s">
        <v>277</v>
      </c>
      <c r="D147" s="42" t="s">
        <v>278</v>
      </c>
      <c r="E147" s="34" t="s">
        <v>149</v>
      </c>
      <c r="F147" s="42" t="s">
        <v>128</v>
      </c>
      <c r="G147" s="34" t="s">
        <v>75</v>
      </c>
      <c r="H147" s="34"/>
      <c r="I147" s="37" t="s">
        <v>369</v>
      </c>
      <c r="J147" s="37" t="s">
        <v>370</v>
      </c>
      <c r="K147" s="37" t="s">
        <v>23</v>
      </c>
      <c r="L147" s="37" t="s">
        <v>31</v>
      </c>
      <c r="M147" s="37" t="s">
        <v>30</v>
      </c>
      <c r="N147" s="78" t="s">
        <v>44</v>
      </c>
      <c r="O147" s="40">
        <f t="shared" si="34"/>
        <v>45.8</v>
      </c>
      <c r="P147" s="36">
        <f>IF(O147=0,0,IF(H147=0,VLOOKUP(G147,'Ma-Chuc_Danh'!$A$5:$C$9,2,0),VLOOKUP(G147,'Ma-Chuc_Danh'!$E$5:$G$7,2,0)))</f>
        <v>70000</v>
      </c>
      <c r="Q147" s="41">
        <f t="shared" si="35"/>
        <v>3206000</v>
      </c>
      <c r="R147" s="40">
        <f t="shared" si="36"/>
        <v>0</v>
      </c>
      <c r="S147" s="36">
        <f>IF(R147=0,0,IF(H147=0,VLOOKUP(G147,'Ma-Chuc_Danh'!$A$5:$C$9,3,0),VLOOKUP(G147,'Ma-Chuc_Danh'!$E$5:$G$7,3,0)))</f>
        <v>0</v>
      </c>
      <c r="T147" s="41">
        <f t="shared" si="37"/>
        <v>0</v>
      </c>
      <c r="U147" s="35">
        <f t="shared" si="38"/>
        <v>45.8</v>
      </c>
      <c r="V147" s="41">
        <f t="shared" si="39"/>
        <v>3206000</v>
      </c>
      <c r="W147" s="41"/>
      <c r="X147" s="41">
        <f t="shared" si="41"/>
        <v>3206000</v>
      </c>
      <c r="Y147" s="41"/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45.8</v>
      </c>
      <c r="AF147" s="37">
        <v>0</v>
      </c>
      <c r="AG147" s="37">
        <v>0</v>
      </c>
      <c r="AH147" s="37">
        <v>0</v>
      </c>
      <c r="AI147" s="37">
        <v>0</v>
      </c>
      <c r="AJ147" s="37">
        <v>0</v>
      </c>
      <c r="AK147" s="37">
        <v>0</v>
      </c>
      <c r="AL147" s="37">
        <v>0</v>
      </c>
      <c r="AM147" s="37">
        <v>0</v>
      </c>
      <c r="AN147" s="37">
        <v>0</v>
      </c>
      <c r="AO147" s="37">
        <v>0</v>
      </c>
      <c r="AP147" s="37">
        <v>0</v>
      </c>
      <c r="AQ147" s="37">
        <v>0</v>
      </c>
      <c r="AR147" s="37">
        <v>0</v>
      </c>
      <c r="AS147" s="87" t="s">
        <v>339</v>
      </c>
    </row>
    <row r="148" spans="1:45" ht="30.75" customHeight="1">
      <c r="A148" s="37">
        <f t="shared" si="40"/>
        <v>136</v>
      </c>
      <c r="B148" s="37" t="s">
        <v>238</v>
      </c>
      <c r="C148" s="38" t="s">
        <v>277</v>
      </c>
      <c r="D148" s="42" t="s">
        <v>278</v>
      </c>
      <c r="E148" s="34" t="s">
        <v>149</v>
      </c>
      <c r="F148" s="39" t="s">
        <v>128</v>
      </c>
      <c r="G148" s="34" t="s">
        <v>75</v>
      </c>
      <c r="H148" s="34"/>
      <c r="I148" s="37" t="s">
        <v>369</v>
      </c>
      <c r="J148" s="37" t="s">
        <v>370</v>
      </c>
      <c r="K148" s="37" t="s">
        <v>23</v>
      </c>
      <c r="L148" s="37" t="s">
        <v>31</v>
      </c>
      <c r="M148" s="37" t="s">
        <v>30</v>
      </c>
      <c r="N148" s="78" t="s">
        <v>44</v>
      </c>
      <c r="O148" s="40">
        <f t="shared" si="34"/>
        <v>45</v>
      </c>
      <c r="P148" s="36">
        <f>IF(O148=0,0,IF(H148=0,VLOOKUP(G148,'Ma-Chuc_Danh'!$A$5:$C$9,2,0),VLOOKUP(G148,'Ma-Chuc_Danh'!$E$5:$G$7,2,0)))</f>
        <v>70000</v>
      </c>
      <c r="Q148" s="41">
        <f t="shared" si="35"/>
        <v>3150000</v>
      </c>
      <c r="R148" s="40">
        <f t="shared" si="36"/>
        <v>0</v>
      </c>
      <c r="S148" s="36">
        <f>IF(R148=0,0,IF(H148=0,VLOOKUP(G148,'Ma-Chuc_Danh'!$A$5:$C$9,3,0),VLOOKUP(G148,'Ma-Chuc_Danh'!$E$5:$G$7,3,0)))</f>
        <v>0</v>
      </c>
      <c r="T148" s="41">
        <f t="shared" si="37"/>
        <v>0</v>
      </c>
      <c r="U148" s="35">
        <f t="shared" si="38"/>
        <v>45</v>
      </c>
      <c r="V148" s="41">
        <f t="shared" si="39"/>
        <v>3150000</v>
      </c>
      <c r="W148" s="41"/>
      <c r="X148" s="41">
        <f t="shared" si="41"/>
        <v>3150000</v>
      </c>
      <c r="Y148" s="41"/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45</v>
      </c>
      <c r="AF148" s="37">
        <v>0</v>
      </c>
      <c r="AG148" s="37">
        <v>0</v>
      </c>
      <c r="AH148" s="37">
        <v>0</v>
      </c>
      <c r="AI148" s="37">
        <v>0</v>
      </c>
      <c r="AJ148" s="37">
        <v>0</v>
      </c>
      <c r="AK148" s="37">
        <v>0</v>
      </c>
      <c r="AL148" s="37">
        <v>0</v>
      </c>
      <c r="AM148" s="37">
        <v>0</v>
      </c>
      <c r="AN148" s="37">
        <v>0</v>
      </c>
      <c r="AO148" s="37">
        <v>0</v>
      </c>
      <c r="AP148" s="37">
        <v>0</v>
      </c>
      <c r="AQ148" s="37">
        <v>0</v>
      </c>
      <c r="AR148" s="37">
        <v>0</v>
      </c>
      <c r="AS148" s="87" t="s">
        <v>339</v>
      </c>
    </row>
    <row r="149" spans="1:45" ht="30.75" customHeight="1">
      <c r="A149" s="37">
        <f t="shared" si="40"/>
        <v>137</v>
      </c>
      <c r="B149" s="37" t="s">
        <v>238</v>
      </c>
      <c r="C149" s="38" t="s">
        <v>277</v>
      </c>
      <c r="D149" s="42" t="s">
        <v>278</v>
      </c>
      <c r="E149" s="34" t="s">
        <v>149</v>
      </c>
      <c r="F149" s="39" t="s">
        <v>128</v>
      </c>
      <c r="G149" s="34" t="s">
        <v>75</v>
      </c>
      <c r="H149" s="34"/>
      <c r="I149" s="37" t="s">
        <v>369</v>
      </c>
      <c r="J149" s="37" t="s">
        <v>370</v>
      </c>
      <c r="K149" s="37" t="s">
        <v>23</v>
      </c>
      <c r="L149" s="37" t="s">
        <v>31</v>
      </c>
      <c r="M149" s="37" t="s">
        <v>30</v>
      </c>
      <c r="N149" s="78" t="s">
        <v>44</v>
      </c>
      <c r="O149" s="40">
        <f t="shared" si="34"/>
        <v>45</v>
      </c>
      <c r="P149" s="36">
        <f>IF(O149=0,0,IF(H149=0,VLOOKUP(G149,'Ma-Chuc_Danh'!$A$5:$C$9,2,0),VLOOKUP(G149,'Ma-Chuc_Danh'!$E$5:$G$7,2,0)))</f>
        <v>70000</v>
      </c>
      <c r="Q149" s="41">
        <f t="shared" si="35"/>
        <v>3150000</v>
      </c>
      <c r="R149" s="40">
        <f t="shared" si="36"/>
        <v>0</v>
      </c>
      <c r="S149" s="36">
        <f>IF(R149=0,0,IF(H149=0,VLOOKUP(G149,'Ma-Chuc_Danh'!$A$5:$C$9,3,0),VLOOKUP(G149,'Ma-Chuc_Danh'!$E$5:$G$7,3,0)))</f>
        <v>0</v>
      </c>
      <c r="T149" s="41">
        <f t="shared" si="37"/>
        <v>0</v>
      </c>
      <c r="U149" s="35">
        <f t="shared" si="38"/>
        <v>45</v>
      </c>
      <c r="V149" s="41">
        <f t="shared" si="39"/>
        <v>3150000</v>
      </c>
      <c r="W149" s="41"/>
      <c r="X149" s="41">
        <f t="shared" si="41"/>
        <v>3150000</v>
      </c>
      <c r="Y149" s="41"/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45</v>
      </c>
      <c r="AF149" s="37">
        <v>0</v>
      </c>
      <c r="AG149" s="37">
        <v>0</v>
      </c>
      <c r="AH149" s="37">
        <v>0</v>
      </c>
      <c r="AI149" s="37">
        <v>0</v>
      </c>
      <c r="AJ149" s="37">
        <v>0</v>
      </c>
      <c r="AK149" s="37">
        <v>0</v>
      </c>
      <c r="AL149" s="37">
        <v>0</v>
      </c>
      <c r="AM149" s="37">
        <v>0</v>
      </c>
      <c r="AN149" s="37">
        <v>0</v>
      </c>
      <c r="AO149" s="37">
        <v>0</v>
      </c>
      <c r="AP149" s="37">
        <v>0</v>
      </c>
      <c r="AQ149" s="37">
        <v>0</v>
      </c>
      <c r="AR149" s="37">
        <v>0</v>
      </c>
      <c r="AS149" s="87" t="s">
        <v>339</v>
      </c>
    </row>
    <row r="150" spans="1:45" ht="30.75" customHeight="1">
      <c r="A150" s="37">
        <f t="shared" si="40"/>
        <v>138</v>
      </c>
      <c r="B150" s="37" t="s">
        <v>238</v>
      </c>
      <c r="C150" s="38" t="s">
        <v>277</v>
      </c>
      <c r="D150" s="42" t="s">
        <v>278</v>
      </c>
      <c r="E150" s="34" t="s">
        <v>149</v>
      </c>
      <c r="F150" s="33" t="s">
        <v>128</v>
      </c>
      <c r="G150" s="34" t="s">
        <v>75</v>
      </c>
      <c r="H150" s="34"/>
      <c r="I150" s="37" t="s">
        <v>369</v>
      </c>
      <c r="J150" s="37" t="s">
        <v>370</v>
      </c>
      <c r="K150" s="37" t="s">
        <v>24</v>
      </c>
      <c r="L150" s="37" t="s">
        <v>31</v>
      </c>
      <c r="M150" s="37" t="s">
        <v>30</v>
      </c>
      <c r="N150" s="78" t="s">
        <v>44</v>
      </c>
      <c r="O150" s="40">
        <f t="shared" si="34"/>
        <v>2.5</v>
      </c>
      <c r="P150" s="36">
        <f>IF(O150=0,0,IF(H150=0,VLOOKUP(G150,'Ma-Chuc_Danh'!$A$5:$C$9,2,0),VLOOKUP(G150,'Ma-Chuc_Danh'!$E$5:$G$7,2,0)))</f>
        <v>70000</v>
      </c>
      <c r="Q150" s="41">
        <f t="shared" si="35"/>
        <v>175000</v>
      </c>
      <c r="R150" s="40">
        <f t="shared" si="36"/>
        <v>0</v>
      </c>
      <c r="S150" s="36">
        <f>IF(R150=0,0,IF(H150=0,VLOOKUP(G150,'Ma-Chuc_Danh'!$A$5:$C$9,3,0),VLOOKUP(G150,'Ma-Chuc_Danh'!$E$5:$G$7,3,0)))</f>
        <v>0</v>
      </c>
      <c r="T150" s="41">
        <f t="shared" si="37"/>
        <v>0</v>
      </c>
      <c r="U150" s="35">
        <f t="shared" si="38"/>
        <v>2.5</v>
      </c>
      <c r="V150" s="41">
        <f t="shared" si="39"/>
        <v>175000</v>
      </c>
      <c r="W150" s="41"/>
      <c r="X150" s="41">
        <f t="shared" si="41"/>
        <v>175000</v>
      </c>
      <c r="Y150" s="41"/>
      <c r="Z150" s="37">
        <v>0</v>
      </c>
      <c r="AA150" s="37">
        <v>0</v>
      </c>
      <c r="AB150" s="37">
        <v>2.5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37">
        <v>0</v>
      </c>
      <c r="AJ150" s="37">
        <v>0</v>
      </c>
      <c r="AK150" s="37">
        <v>0</v>
      </c>
      <c r="AL150" s="37">
        <v>0</v>
      </c>
      <c r="AM150" s="37">
        <v>0</v>
      </c>
      <c r="AN150" s="37">
        <v>0</v>
      </c>
      <c r="AO150" s="37">
        <v>0</v>
      </c>
      <c r="AP150" s="37">
        <v>0</v>
      </c>
      <c r="AQ150" s="37">
        <v>0</v>
      </c>
      <c r="AR150" s="37">
        <v>0</v>
      </c>
      <c r="AS150" s="87" t="s">
        <v>339</v>
      </c>
    </row>
    <row r="151" spans="1:45" ht="30.75" customHeight="1">
      <c r="A151" s="37">
        <f t="shared" si="40"/>
        <v>139</v>
      </c>
      <c r="B151" s="37" t="s">
        <v>238</v>
      </c>
      <c r="C151" s="38" t="s">
        <v>277</v>
      </c>
      <c r="D151" s="39" t="s">
        <v>278</v>
      </c>
      <c r="E151" s="34" t="s">
        <v>149</v>
      </c>
      <c r="F151" s="39" t="s">
        <v>128</v>
      </c>
      <c r="G151" s="34" t="s">
        <v>75</v>
      </c>
      <c r="H151" s="34"/>
      <c r="I151" s="37" t="s">
        <v>369</v>
      </c>
      <c r="J151" s="37" t="s">
        <v>370</v>
      </c>
      <c r="K151" s="37" t="s">
        <v>24</v>
      </c>
      <c r="L151" s="37" t="s">
        <v>31</v>
      </c>
      <c r="M151" s="37" t="s">
        <v>30</v>
      </c>
      <c r="N151" s="78" t="s">
        <v>44</v>
      </c>
      <c r="O151" s="40">
        <f t="shared" si="34"/>
        <v>3</v>
      </c>
      <c r="P151" s="36">
        <f>IF(O151=0,0,IF(H151=0,VLOOKUP(G151,'Ma-Chuc_Danh'!$A$5:$C$9,2,0),VLOOKUP(G151,'Ma-Chuc_Danh'!$E$5:$G$7,2,0)))</f>
        <v>70000</v>
      </c>
      <c r="Q151" s="41">
        <f t="shared" ref="Q151:Q159" si="42">ROUND(P151*O151,0)</f>
        <v>210000</v>
      </c>
      <c r="R151" s="40">
        <f t="shared" si="36"/>
        <v>0</v>
      </c>
      <c r="S151" s="36">
        <f>IF(R151=0,0,IF(H151=0,VLOOKUP(G151,'Ma-Chuc_Danh'!$A$5:$C$9,3,0),VLOOKUP(G151,'Ma-Chuc_Danh'!$E$5:$G$7,3,0)))</f>
        <v>0</v>
      </c>
      <c r="T151" s="41">
        <f t="shared" ref="T151:T159" si="43">ROUND(S151*R151,0)</f>
        <v>0</v>
      </c>
      <c r="U151" s="35">
        <f t="shared" ref="U151:U159" si="44">R151+O151</f>
        <v>3</v>
      </c>
      <c r="V151" s="41">
        <f t="shared" ref="V151:V159" si="45">T151+Q151</f>
        <v>210000</v>
      </c>
      <c r="W151" s="41"/>
      <c r="X151" s="41">
        <f t="shared" si="41"/>
        <v>210000</v>
      </c>
      <c r="Y151" s="41"/>
      <c r="Z151" s="37">
        <v>0</v>
      </c>
      <c r="AA151" s="37">
        <v>0</v>
      </c>
      <c r="AB151" s="37">
        <v>3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37">
        <v>0</v>
      </c>
      <c r="AJ151" s="37">
        <v>0</v>
      </c>
      <c r="AK151" s="37">
        <v>0</v>
      </c>
      <c r="AL151" s="37">
        <v>0</v>
      </c>
      <c r="AM151" s="37">
        <v>0</v>
      </c>
      <c r="AN151" s="37">
        <v>0</v>
      </c>
      <c r="AO151" s="37">
        <v>0</v>
      </c>
      <c r="AP151" s="37">
        <v>0</v>
      </c>
      <c r="AQ151" s="37">
        <v>0</v>
      </c>
      <c r="AR151" s="37">
        <v>0</v>
      </c>
      <c r="AS151" s="87" t="s">
        <v>339</v>
      </c>
    </row>
    <row r="152" spans="1:45" ht="30.75" customHeight="1">
      <c r="A152" s="37">
        <f t="shared" si="40"/>
        <v>140</v>
      </c>
      <c r="B152" s="37" t="s">
        <v>238</v>
      </c>
      <c r="C152" s="38" t="s">
        <v>277</v>
      </c>
      <c r="D152" s="39" t="s">
        <v>278</v>
      </c>
      <c r="E152" s="34" t="s">
        <v>149</v>
      </c>
      <c r="F152" s="39" t="s">
        <v>128</v>
      </c>
      <c r="G152" s="34" t="s">
        <v>75</v>
      </c>
      <c r="H152" s="34"/>
      <c r="I152" s="37" t="s">
        <v>369</v>
      </c>
      <c r="J152" s="37" t="s">
        <v>370</v>
      </c>
      <c r="K152" s="37" t="s">
        <v>24</v>
      </c>
      <c r="L152" s="37" t="s">
        <v>31</v>
      </c>
      <c r="M152" s="37" t="s">
        <v>30</v>
      </c>
      <c r="N152" s="78" t="s">
        <v>44</v>
      </c>
      <c r="O152" s="40">
        <f t="shared" si="34"/>
        <v>3</v>
      </c>
      <c r="P152" s="36">
        <f>IF(O152=0,0,IF(H152=0,VLOOKUP(G152,'Ma-Chuc_Danh'!$A$5:$C$9,2,0),VLOOKUP(G152,'Ma-Chuc_Danh'!$E$5:$G$7,2,0)))</f>
        <v>70000</v>
      </c>
      <c r="Q152" s="41">
        <f t="shared" si="42"/>
        <v>210000</v>
      </c>
      <c r="R152" s="40">
        <f t="shared" si="36"/>
        <v>0</v>
      </c>
      <c r="S152" s="36">
        <f>IF(R152=0,0,IF(H152=0,VLOOKUP(G152,'Ma-Chuc_Danh'!$A$5:$C$9,3,0),VLOOKUP(G152,'Ma-Chuc_Danh'!$E$5:$G$7,3,0)))</f>
        <v>0</v>
      </c>
      <c r="T152" s="41">
        <f t="shared" si="43"/>
        <v>0</v>
      </c>
      <c r="U152" s="35">
        <f t="shared" si="44"/>
        <v>3</v>
      </c>
      <c r="V152" s="41">
        <f t="shared" si="45"/>
        <v>210000</v>
      </c>
      <c r="W152" s="41"/>
      <c r="X152" s="41">
        <f t="shared" si="41"/>
        <v>210000</v>
      </c>
      <c r="Y152" s="41"/>
      <c r="Z152" s="37">
        <v>0</v>
      </c>
      <c r="AA152" s="37">
        <v>0</v>
      </c>
      <c r="AB152" s="37">
        <v>3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37">
        <v>0</v>
      </c>
      <c r="AJ152" s="37">
        <v>0</v>
      </c>
      <c r="AK152" s="37">
        <v>0</v>
      </c>
      <c r="AL152" s="37">
        <v>0</v>
      </c>
      <c r="AM152" s="37">
        <v>0</v>
      </c>
      <c r="AN152" s="37">
        <v>0</v>
      </c>
      <c r="AO152" s="37">
        <v>0</v>
      </c>
      <c r="AP152" s="37">
        <v>0</v>
      </c>
      <c r="AQ152" s="37">
        <v>0</v>
      </c>
      <c r="AR152" s="37">
        <v>0</v>
      </c>
      <c r="AS152" s="87" t="s">
        <v>339</v>
      </c>
    </row>
    <row r="153" spans="1:45" ht="30.75" customHeight="1">
      <c r="A153" s="37">
        <f t="shared" si="40"/>
        <v>141</v>
      </c>
      <c r="B153" s="37" t="s">
        <v>238</v>
      </c>
      <c r="C153" s="38" t="s">
        <v>277</v>
      </c>
      <c r="D153" s="39" t="s">
        <v>278</v>
      </c>
      <c r="E153" s="34" t="s">
        <v>149</v>
      </c>
      <c r="F153" s="39" t="s">
        <v>128</v>
      </c>
      <c r="G153" s="34" t="s">
        <v>75</v>
      </c>
      <c r="H153" s="34"/>
      <c r="I153" s="37" t="s">
        <v>369</v>
      </c>
      <c r="J153" s="37" t="s">
        <v>370</v>
      </c>
      <c r="K153" s="37" t="s">
        <v>24</v>
      </c>
      <c r="L153" s="37" t="s">
        <v>31</v>
      </c>
      <c r="M153" s="37" t="s">
        <v>30</v>
      </c>
      <c r="N153" s="78" t="s">
        <v>44</v>
      </c>
      <c r="O153" s="40">
        <f t="shared" si="34"/>
        <v>3</v>
      </c>
      <c r="P153" s="36">
        <f>IF(O153=0,0,IF(H153=0,VLOOKUP(G153,'Ma-Chuc_Danh'!$A$5:$C$9,2,0),VLOOKUP(G153,'Ma-Chuc_Danh'!$E$5:$G$7,2,0)))</f>
        <v>70000</v>
      </c>
      <c r="Q153" s="41">
        <f t="shared" si="42"/>
        <v>210000</v>
      </c>
      <c r="R153" s="40">
        <f t="shared" si="36"/>
        <v>0</v>
      </c>
      <c r="S153" s="36">
        <f>IF(R153=0,0,IF(H153=0,VLOOKUP(G153,'Ma-Chuc_Danh'!$A$5:$C$9,3,0),VLOOKUP(G153,'Ma-Chuc_Danh'!$E$5:$G$7,3,0)))</f>
        <v>0</v>
      </c>
      <c r="T153" s="41">
        <f t="shared" si="43"/>
        <v>0</v>
      </c>
      <c r="U153" s="35">
        <f t="shared" si="44"/>
        <v>3</v>
      </c>
      <c r="V153" s="41">
        <f t="shared" si="45"/>
        <v>210000</v>
      </c>
      <c r="W153" s="41"/>
      <c r="X153" s="41">
        <f t="shared" si="41"/>
        <v>210000</v>
      </c>
      <c r="Y153" s="41"/>
      <c r="Z153" s="37">
        <v>0</v>
      </c>
      <c r="AA153" s="37">
        <v>0</v>
      </c>
      <c r="AB153" s="37">
        <v>3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37">
        <v>0</v>
      </c>
      <c r="AJ153" s="37">
        <v>0</v>
      </c>
      <c r="AK153" s="37">
        <v>0</v>
      </c>
      <c r="AL153" s="37">
        <v>0</v>
      </c>
      <c r="AM153" s="37">
        <v>0</v>
      </c>
      <c r="AN153" s="37">
        <v>0</v>
      </c>
      <c r="AO153" s="37">
        <v>0</v>
      </c>
      <c r="AP153" s="37">
        <v>0</v>
      </c>
      <c r="AQ153" s="37">
        <v>0</v>
      </c>
      <c r="AR153" s="37">
        <v>0</v>
      </c>
      <c r="AS153" s="87" t="s">
        <v>339</v>
      </c>
    </row>
    <row r="154" spans="1:45" ht="30.75" customHeight="1">
      <c r="A154" s="37">
        <f t="shared" si="40"/>
        <v>142</v>
      </c>
      <c r="B154" s="37" t="s">
        <v>238</v>
      </c>
      <c r="C154" s="38" t="s">
        <v>277</v>
      </c>
      <c r="D154" s="39" t="s">
        <v>278</v>
      </c>
      <c r="E154" s="34" t="s">
        <v>149</v>
      </c>
      <c r="F154" s="39" t="s">
        <v>128</v>
      </c>
      <c r="G154" s="34" t="s">
        <v>75</v>
      </c>
      <c r="H154" s="34"/>
      <c r="I154" s="37" t="s">
        <v>369</v>
      </c>
      <c r="J154" s="37" t="s">
        <v>370</v>
      </c>
      <c r="K154" s="37" t="s">
        <v>24</v>
      </c>
      <c r="L154" s="37" t="s">
        <v>31</v>
      </c>
      <c r="M154" s="37" t="s">
        <v>30</v>
      </c>
      <c r="N154" s="78" t="s">
        <v>44</v>
      </c>
      <c r="O154" s="40">
        <f t="shared" si="34"/>
        <v>3</v>
      </c>
      <c r="P154" s="36">
        <f>IF(O154=0,0,IF(H154=0,VLOOKUP(G154,'Ma-Chuc_Danh'!$A$5:$C$9,2,0),VLOOKUP(G154,'Ma-Chuc_Danh'!$E$5:$G$7,2,0)))</f>
        <v>70000</v>
      </c>
      <c r="Q154" s="41">
        <f t="shared" si="42"/>
        <v>210000</v>
      </c>
      <c r="R154" s="40">
        <f t="shared" si="36"/>
        <v>0</v>
      </c>
      <c r="S154" s="36">
        <f>IF(R154=0,0,IF(H154=0,VLOOKUP(G154,'Ma-Chuc_Danh'!$A$5:$C$9,3,0),VLOOKUP(G154,'Ma-Chuc_Danh'!$E$5:$G$7,3,0)))</f>
        <v>0</v>
      </c>
      <c r="T154" s="41">
        <f t="shared" si="43"/>
        <v>0</v>
      </c>
      <c r="U154" s="35">
        <f t="shared" si="44"/>
        <v>3</v>
      </c>
      <c r="V154" s="41">
        <f t="shared" si="45"/>
        <v>210000</v>
      </c>
      <c r="W154" s="41"/>
      <c r="X154" s="41">
        <f t="shared" si="41"/>
        <v>210000</v>
      </c>
      <c r="Y154" s="41"/>
      <c r="Z154" s="37">
        <v>0</v>
      </c>
      <c r="AA154" s="37">
        <v>0</v>
      </c>
      <c r="AB154" s="37">
        <v>3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37">
        <v>0</v>
      </c>
      <c r="AJ154" s="37">
        <v>0</v>
      </c>
      <c r="AK154" s="37">
        <v>0</v>
      </c>
      <c r="AL154" s="37">
        <v>0</v>
      </c>
      <c r="AM154" s="37">
        <v>0</v>
      </c>
      <c r="AN154" s="37">
        <v>0</v>
      </c>
      <c r="AO154" s="37">
        <v>0</v>
      </c>
      <c r="AP154" s="37">
        <v>0</v>
      </c>
      <c r="AQ154" s="37">
        <v>0</v>
      </c>
      <c r="AR154" s="37">
        <v>0</v>
      </c>
      <c r="AS154" s="87" t="s">
        <v>339</v>
      </c>
    </row>
    <row r="155" spans="1:45" ht="30.75" customHeight="1">
      <c r="A155" s="37">
        <f t="shared" si="40"/>
        <v>143</v>
      </c>
      <c r="B155" s="37" t="s">
        <v>238</v>
      </c>
      <c r="C155" s="38" t="s">
        <v>277</v>
      </c>
      <c r="D155" s="39" t="s">
        <v>278</v>
      </c>
      <c r="E155" s="34" t="s">
        <v>149</v>
      </c>
      <c r="F155" s="39" t="s">
        <v>128</v>
      </c>
      <c r="G155" s="34" t="s">
        <v>75</v>
      </c>
      <c r="H155" s="34"/>
      <c r="I155" s="37" t="s">
        <v>369</v>
      </c>
      <c r="J155" s="37" t="s">
        <v>370</v>
      </c>
      <c r="K155" s="37" t="s">
        <v>24</v>
      </c>
      <c r="L155" s="37" t="s">
        <v>31</v>
      </c>
      <c r="M155" s="37" t="s">
        <v>30</v>
      </c>
      <c r="N155" s="78" t="s">
        <v>44</v>
      </c>
      <c r="O155" s="40">
        <f t="shared" si="34"/>
        <v>3.1</v>
      </c>
      <c r="P155" s="36">
        <f>IF(O155=0,0,IF(H155=0,VLOOKUP(G155,'Ma-Chuc_Danh'!$A$5:$C$9,2,0),VLOOKUP(G155,'Ma-Chuc_Danh'!$E$5:$G$7,2,0)))</f>
        <v>70000</v>
      </c>
      <c r="Q155" s="41">
        <f t="shared" si="42"/>
        <v>217000</v>
      </c>
      <c r="R155" s="40">
        <f t="shared" si="36"/>
        <v>0</v>
      </c>
      <c r="S155" s="36">
        <f>IF(R155=0,0,IF(H155=0,VLOOKUP(G155,'Ma-Chuc_Danh'!$A$5:$C$9,3,0),VLOOKUP(G155,'Ma-Chuc_Danh'!$E$5:$G$7,3,0)))</f>
        <v>0</v>
      </c>
      <c r="T155" s="41">
        <f t="shared" si="43"/>
        <v>0</v>
      </c>
      <c r="U155" s="35">
        <f t="shared" si="44"/>
        <v>3.1</v>
      </c>
      <c r="V155" s="41">
        <f t="shared" si="45"/>
        <v>217000</v>
      </c>
      <c r="W155" s="41"/>
      <c r="X155" s="41">
        <f t="shared" si="41"/>
        <v>217000</v>
      </c>
      <c r="Y155" s="41"/>
      <c r="Z155" s="37">
        <v>0</v>
      </c>
      <c r="AA155" s="37">
        <v>0</v>
      </c>
      <c r="AB155" s="37">
        <v>3.1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37">
        <v>0</v>
      </c>
      <c r="AJ155" s="37">
        <v>0</v>
      </c>
      <c r="AK155" s="37">
        <v>0</v>
      </c>
      <c r="AL155" s="37">
        <v>0</v>
      </c>
      <c r="AM155" s="37">
        <v>0</v>
      </c>
      <c r="AN155" s="37">
        <v>0</v>
      </c>
      <c r="AO155" s="37">
        <v>0</v>
      </c>
      <c r="AP155" s="37">
        <v>0</v>
      </c>
      <c r="AQ155" s="37">
        <v>0</v>
      </c>
      <c r="AR155" s="37">
        <v>0</v>
      </c>
      <c r="AS155" s="87" t="s">
        <v>339</v>
      </c>
    </row>
    <row r="156" spans="1:45" ht="30.75" customHeight="1">
      <c r="A156" s="37">
        <f t="shared" si="40"/>
        <v>144</v>
      </c>
      <c r="B156" s="37" t="s">
        <v>238</v>
      </c>
      <c r="C156" s="38" t="s">
        <v>277</v>
      </c>
      <c r="D156" s="42" t="s">
        <v>278</v>
      </c>
      <c r="E156" s="34" t="s">
        <v>149</v>
      </c>
      <c r="F156" s="42" t="s">
        <v>128</v>
      </c>
      <c r="G156" s="34" t="s">
        <v>75</v>
      </c>
      <c r="H156" s="34"/>
      <c r="I156" s="37" t="s">
        <v>369</v>
      </c>
      <c r="J156" s="37" t="s">
        <v>370</v>
      </c>
      <c r="K156" s="37" t="s">
        <v>24</v>
      </c>
      <c r="L156" s="37" t="s">
        <v>31</v>
      </c>
      <c r="M156" s="37" t="s">
        <v>30</v>
      </c>
      <c r="N156" s="78" t="s">
        <v>44</v>
      </c>
      <c r="O156" s="40">
        <f t="shared" si="34"/>
        <v>3</v>
      </c>
      <c r="P156" s="36">
        <f>IF(O156=0,0,IF(H156=0,VLOOKUP(G156,'Ma-Chuc_Danh'!$A$5:$C$9,2,0),VLOOKUP(G156,'Ma-Chuc_Danh'!$E$5:$G$7,2,0)))</f>
        <v>70000</v>
      </c>
      <c r="Q156" s="41">
        <f t="shared" si="42"/>
        <v>210000</v>
      </c>
      <c r="R156" s="40">
        <f t="shared" si="36"/>
        <v>0</v>
      </c>
      <c r="S156" s="36">
        <f>IF(R156=0,0,IF(H156=0,VLOOKUP(G156,'Ma-Chuc_Danh'!$A$5:$C$9,3,0),VLOOKUP(G156,'Ma-Chuc_Danh'!$E$5:$G$7,3,0)))</f>
        <v>0</v>
      </c>
      <c r="T156" s="41">
        <f t="shared" si="43"/>
        <v>0</v>
      </c>
      <c r="U156" s="35">
        <f t="shared" si="44"/>
        <v>3</v>
      </c>
      <c r="V156" s="41">
        <f t="shared" si="45"/>
        <v>210000</v>
      </c>
      <c r="W156" s="41"/>
      <c r="X156" s="41">
        <f t="shared" si="41"/>
        <v>210000</v>
      </c>
      <c r="Y156" s="41"/>
      <c r="Z156" s="37">
        <v>0</v>
      </c>
      <c r="AA156" s="37">
        <v>0</v>
      </c>
      <c r="AB156" s="37">
        <v>3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37">
        <v>0</v>
      </c>
      <c r="AJ156" s="37">
        <v>0</v>
      </c>
      <c r="AK156" s="37">
        <v>0</v>
      </c>
      <c r="AL156" s="37">
        <v>0</v>
      </c>
      <c r="AM156" s="37">
        <v>0</v>
      </c>
      <c r="AN156" s="37">
        <v>0</v>
      </c>
      <c r="AO156" s="37">
        <v>0</v>
      </c>
      <c r="AP156" s="37">
        <v>0</v>
      </c>
      <c r="AQ156" s="37">
        <v>0</v>
      </c>
      <c r="AR156" s="37">
        <v>0</v>
      </c>
      <c r="AS156" s="87" t="s">
        <v>339</v>
      </c>
    </row>
    <row r="157" spans="1:45" ht="30.75" customHeight="1">
      <c r="A157" s="37">
        <f t="shared" si="40"/>
        <v>145</v>
      </c>
      <c r="B157" s="37" t="s">
        <v>238</v>
      </c>
      <c r="C157" s="38" t="s">
        <v>277</v>
      </c>
      <c r="D157" s="42" t="s">
        <v>278</v>
      </c>
      <c r="E157" s="34" t="s">
        <v>149</v>
      </c>
      <c r="F157" s="42" t="s">
        <v>128</v>
      </c>
      <c r="G157" s="34" t="s">
        <v>75</v>
      </c>
      <c r="H157" s="34"/>
      <c r="I157" s="37" t="s">
        <v>369</v>
      </c>
      <c r="J157" s="37" t="s">
        <v>370</v>
      </c>
      <c r="K157" s="37" t="s">
        <v>24</v>
      </c>
      <c r="L157" s="37" t="s">
        <v>31</v>
      </c>
      <c r="M157" s="37" t="s">
        <v>30</v>
      </c>
      <c r="N157" s="78" t="s">
        <v>44</v>
      </c>
      <c r="O157" s="40">
        <f t="shared" si="34"/>
        <v>3</v>
      </c>
      <c r="P157" s="36">
        <f>IF(O157=0,0,IF(H157=0,VLOOKUP(G157,'Ma-Chuc_Danh'!$A$5:$C$9,2,0),VLOOKUP(G157,'Ma-Chuc_Danh'!$E$5:$G$7,2,0)))</f>
        <v>70000</v>
      </c>
      <c r="Q157" s="41">
        <f t="shared" si="42"/>
        <v>210000</v>
      </c>
      <c r="R157" s="40">
        <f t="shared" si="36"/>
        <v>0</v>
      </c>
      <c r="S157" s="36">
        <f>IF(R157=0,0,IF(H157=0,VLOOKUP(G157,'Ma-Chuc_Danh'!$A$5:$C$9,3,0),VLOOKUP(G157,'Ma-Chuc_Danh'!$E$5:$G$7,3,0)))</f>
        <v>0</v>
      </c>
      <c r="T157" s="41">
        <f t="shared" si="43"/>
        <v>0</v>
      </c>
      <c r="U157" s="35">
        <f t="shared" si="44"/>
        <v>3</v>
      </c>
      <c r="V157" s="41">
        <f t="shared" si="45"/>
        <v>210000</v>
      </c>
      <c r="W157" s="41"/>
      <c r="X157" s="41">
        <f t="shared" si="41"/>
        <v>210000</v>
      </c>
      <c r="Y157" s="41"/>
      <c r="Z157" s="37">
        <v>0</v>
      </c>
      <c r="AA157" s="37">
        <v>0</v>
      </c>
      <c r="AB157" s="37">
        <v>3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37">
        <v>0</v>
      </c>
      <c r="AJ157" s="37">
        <v>0</v>
      </c>
      <c r="AK157" s="37">
        <v>0</v>
      </c>
      <c r="AL157" s="37">
        <v>0</v>
      </c>
      <c r="AM157" s="37">
        <v>0</v>
      </c>
      <c r="AN157" s="37">
        <v>0</v>
      </c>
      <c r="AO157" s="37">
        <v>0</v>
      </c>
      <c r="AP157" s="37">
        <v>0</v>
      </c>
      <c r="AQ157" s="37">
        <v>0</v>
      </c>
      <c r="AR157" s="37">
        <v>0</v>
      </c>
      <c r="AS157" s="87" t="s">
        <v>339</v>
      </c>
    </row>
    <row r="158" spans="1:45" ht="30.75" customHeight="1">
      <c r="A158" s="37">
        <f t="shared" si="40"/>
        <v>146</v>
      </c>
      <c r="B158" s="37" t="s">
        <v>238</v>
      </c>
      <c r="C158" s="38" t="s">
        <v>277</v>
      </c>
      <c r="D158" s="42" t="s">
        <v>278</v>
      </c>
      <c r="E158" s="34" t="s">
        <v>149</v>
      </c>
      <c r="F158" s="42" t="s">
        <v>128</v>
      </c>
      <c r="G158" s="34" t="s">
        <v>75</v>
      </c>
      <c r="H158" s="34"/>
      <c r="I158" s="37" t="s">
        <v>369</v>
      </c>
      <c r="J158" s="37" t="s">
        <v>370</v>
      </c>
      <c r="K158" s="37" t="s">
        <v>25</v>
      </c>
      <c r="L158" s="37" t="s">
        <v>31</v>
      </c>
      <c r="M158" s="37" t="s">
        <v>30</v>
      </c>
      <c r="N158" s="78" t="s">
        <v>44</v>
      </c>
      <c r="O158" s="40">
        <f t="shared" si="34"/>
        <v>6.3</v>
      </c>
      <c r="P158" s="36">
        <f>IF(O158=0,0,IF(H158=0,VLOOKUP(G158,'Ma-Chuc_Danh'!$A$5:$C$9,2,0),VLOOKUP(G158,'Ma-Chuc_Danh'!$E$5:$G$7,2,0)))</f>
        <v>70000</v>
      </c>
      <c r="Q158" s="41">
        <f t="shared" si="42"/>
        <v>441000</v>
      </c>
      <c r="R158" s="40">
        <f t="shared" si="36"/>
        <v>0</v>
      </c>
      <c r="S158" s="36">
        <f>IF(R158=0,0,IF(H158=0,VLOOKUP(G158,'Ma-Chuc_Danh'!$A$5:$C$9,3,0),VLOOKUP(G158,'Ma-Chuc_Danh'!$E$5:$G$7,3,0)))</f>
        <v>0</v>
      </c>
      <c r="T158" s="41">
        <f t="shared" si="43"/>
        <v>0</v>
      </c>
      <c r="U158" s="35">
        <f t="shared" si="44"/>
        <v>6.3</v>
      </c>
      <c r="V158" s="41">
        <f t="shared" si="45"/>
        <v>441000</v>
      </c>
      <c r="W158" s="41"/>
      <c r="X158" s="41">
        <f t="shared" si="41"/>
        <v>441000</v>
      </c>
      <c r="Y158" s="41"/>
      <c r="Z158" s="37">
        <v>0</v>
      </c>
      <c r="AA158" s="37">
        <v>6.3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37">
        <v>0</v>
      </c>
      <c r="AJ158" s="37">
        <v>0</v>
      </c>
      <c r="AK158" s="37">
        <v>0</v>
      </c>
      <c r="AL158" s="37">
        <v>0</v>
      </c>
      <c r="AM158" s="37">
        <v>0</v>
      </c>
      <c r="AN158" s="37">
        <v>0</v>
      </c>
      <c r="AO158" s="37">
        <v>0</v>
      </c>
      <c r="AP158" s="37">
        <v>0</v>
      </c>
      <c r="AQ158" s="37">
        <v>0</v>
      </c>
      <c r="AR158" s="37">
        <v>0</v>
      </c>
      <c r="AS158" s="87" t="s">
        <v>339</v>
      </c>
    </row>
    <row r="159" spans="1:45" ht="30.75" customHeight="1">
      <c r="A159" s="37">
        <f t="shared" si="40"/>
        <v>147</v>
      </c>
      <c r="B159" s="37" t="s">
        <v>238</v>
      </c>
      <c r="C159" s="38" t="s">
        <v>277</v>
      </c>
      <c r="D159" s="39" t="s">
        <v>278</v>
      </c>
      <c r="E159" s="34" t="s">
        <v>149</v>
      </c>
      <c r="F159" s="39" t="s">
        <v>128</v>
      </c>
      <c r="G159" s="34" t="s">
        <v>75</v>
      </c>
      <c r="H159" s="34"/>
      <c r="I159" s="37" t="s">
        <v>369</v>
      </c>
      <c r="J159" s="37" t="s">
        <v>370</v>
      </c>
      <c r="K159" s="37" t="s">
        <v>25</v>
      </c>
      <c r="L159" s="37" t="s">
        <v>31</v>
      </c>
      <c r="M159" s="37" t="s">
        <v>30</v>
      </c>
      <c r="N159" s="78" t="s">
        <v>44</v>
      </c>
      <c r="O159" s="40">
        <f t="shared" si="34"/>
        <v>7.5</v>
      </c>
      <c r="P159" s="36">
        <f>IF(O159=0,0,IF(H159=0,VLOOKUP(G159,'Ma-Chuc_Danh'!$A$5:$C$9,2,0),VLOOKUP(G159,'Ma-Chuc_Danh'!$E$5:$G$7,2,0)))</f>
        <v>70000</v>
      </c>
      <c r="Q159" s="41">
        <f t="shared" si="42"/>
        <v>525000</v>
      </c>
      <c r="R159" s="40">
        <f t="shared" si="36"/>
        <v>0</v>
      </c>
      <c r="S159" s="36">
        <f>IF(R159=0,0,IF(H159=0,VLOOKUP(G159,'Ma-Chuc_Danh'!$A$5:$C$9,3,0),VLOOKUP(G159,'Ma-Chuc_Danh'!$E$5:$G$7,3,0)))</f>
        <v>0</v>
      </c>
      <c r="T159" s="41">
        <f t="shared" si="43"/>
        <v>0</v>
      </c>
      <c r="U159" s="35">
        <f t="shared" si="44"/>
        <v>7.5</v>
      </c>
      <c r="V159" s="41">
        <f t="shared" si="45"/>
        <v>525000</v>
      </c>
      <c r="W159" s="41"/>
      <c r="X159" s="41">
        <f t="shared" si="41"/>
        <v>525000</v>
      </c>
      <c r="Y159" s="41"/>
      <c r="Z159" s="37">
        <v>0</v>
      </c>
      <c r="AA159" s="37">
        <v>7.5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37">
        <v>0</v>
      </c>
      <c r="AJ159" s="37">
        <v>0</v>
      </c>
      <c r="AK159" s="37">
        <v>0</v>
      </c>
      <c r="AL159" s="37">
        <v>0</v>
      </c>
      <c r="AM159" s="37">
        <v>0</v>
      </c>
      <c r="AN159" s="37">
        <v>0</v>
      </c>
      <c r="AO159" s="37">
        <v>0</v>
      </c>
      <c r="AP159" s="37">
        <v>0</v>
      </c>
      <c r="AQ159" s="37">
        <v>0</v>
      </c>
      <c r="AR159" s="37">
        <v>0</v>
      </c>
      <c r="AS159" s="87" t="s">
        <v>339</v>
      </c>
    </row>
    <row r="160" spans="1:45" ht="30.75" customHeight="1">
      <c r="A160" s="37">
        <f t="shared" si="40"/>
        <v>148</v>
      </c>
      <c r="B160" s="37" t="s">
        <v>238</v>
      </c>
      <c r="C160" s="38" t="s">
        <v>277</v>
      </c>
      <c r="D160" s="42" t="s">
        <v>278</v>
      </c>
      <c r="E160" s="34" t="s">
        <v>149</v>
      </c>
      <c r="F160" s="42" t="s">
        <v>128</v>
      </c>
      <c r="G160" s="34" t="s">
        <v>75</v>
      </c>
      <c r="H160" s="34"/>
      <c r="I160" s="37" t="s">
        <v>369</v>
      </c>
      <c r="J160" s="37" t="s">
        <v>370</v>
      </c>
      <c r="K160" s="37" t="s">
        <v>25</v>
      </c>
      <c r="L160" s="37" t="s">
        <v>31</v>
      </c>
      <c r="M160" s="37" t="s">
        <v>30</v>
      </c>
      <c r="N160" s="78" t="s">
        <v>44</v>
      </c>
      <c r="O160" s="40">
        <f t="shared" si="28"/>
        <v>7.5</v>
      </c>
      <c r="P160" s="36">
        <f>IF(O160=0,0,IF(H160=0,VLOOKUP(G160,'Ma-Chuc_Danh'!$A$5:$C$9,2,0),VLOOKUP(G160,'Ma-Chuc_Danh'!$E$5:$G$7,2,0)))</f>
        <v>70000</v>
      </c>
      <c r="Q160" s="41">
        <f t="shared" ref="Q160:Q204" si="46">ROUND(P160*O160,0)</f>
        <v>525000</v>
      </c>
      <c r="R160" s="40">
        <f t="shared" si="29"/>
        <v>0</v>
      </c>
      <c r="S160" s="36">
        <f>IF(R160=0,0,IF(H160=0,VLOOKUP(G160,'Ma-Chuc_Danh'!$A$5:$C$9,3,0),VLOOKUP(G160,'Ma-Chuc_Danh'!$E$5:$G$7,3,0)))</f>
        <v>0</v>
      </c>
      <c r="T160" s="41">
        <f t="shared" ref="T160:T204" si="47">ROUND(S160*R160,0)</f>
        <v>0</v>
      </c>
      <c r="U160" s="35">
        <f t="shared" ref="U160:U204" si="48">R160+O160</f>
        <v>7.5</v>
      </c>
      <c r="V160" s="41">
        <f t="shared" ref="V160:V204" si="49">T160+Q160</f>
        <v>525000</v>
      </c>
      <c r="W160" s="41"/>
      <c r="X160" s="41">
        <f t="shared" si="41"/>
        <v>525000</v>
      </c>
      <c r="Y160" s="41"/>
      <c r="Z160" s="37">
        <v>0</v>
      </c>
      <c r="AA160" s="37">
        <v>7.5</v>
      </c>
      <c r="AB160" s="37">
        <v>0</v>
      </c>
      <c r="AC160" s="37">
        <v>0</v>
      </c>
      <c r="AD160" s="37">
        <v>0</v>
      </c>
      <c r="AE160" s="37">
        <v>0</v>
      </c>
      <c r="AF160" s="37">
        <v>0</v>
      </c>
      <c r="AG160" s="37">
        <v>0</v>
      </c>
      <c r="AH160" s="37">
        <v>0</v>
      </c>
      <c r="AI160" s="37">
        <v>0</v>
      </c>
      <c r="AJ160" s="37">
        <v>0</v>
      </c>
      <c r="AK160" s="37">
        <v>0</v>
      </c>
      <c r="AL160" s="37">
        <v>0</v>
      </c>
      <c r="AM160" s="37">
        <v>0</v>
      </c>
      <c r="AN160" s="37">
        <v>0</v>
      </c>
      <c r="AO160" s="37">
        <v>0</v>
      </c>
      <c r="AP160" s="37">
        <v>0</v>
      </c>
      <c r="AQ160" s="37">
        <v>0</v>
      </c>
      <c r="AR160" s="37">
        <v>0</v>
      </c>
      <c r="AS160" s="87" t="s">
        <v>339</v>
      </c>
    </row>
    <row r="161" spans="1:45" ht="30.75" customHeight="1">
      <c r="A161" s="37">
        <f t="shared" si="40"/>
        <v>149</v>
      </c>
      <c r="B161" s="37" t="s">
        <v>238</v>
      </c>
      <c r="C161" s="38" t="s">
        <v>277</v>
      </c>
      <c r="D161" s="42" t="s">
        <v>278</v>
      </c>
      <c r="E161" s="34" t="s">
        <v>149</v>
      </c>
      <c r="F161" s="42" t="s">
        <v>128</v>
      </c>
      <c r="G161" s="34" t="s">
        <v>75</v>
      </c>
      <c r="H161" s="34"/>
      <c r="I161" s="37" t="s">
        <v>369</v>
      </c>
      <c r="J161" s="37" t="s">
        <v>370</v>
      </c>
      <c r="K161" s="37" t="s">
        <v>25</v>
      </c>
      <c r="L161" s="37" t="s">
        <v>31</v>
      </c>
      <c r="M161" s="37" t="s">
        <v>30</v>
      </c>
      <c r="N161" s="78" t="s">
        <v>44</v>
      </c>
      <c r="O161" s="40">
        <f t="shared" si="28"/>
        <v>7.5</v>
      </c>
      <c r="P161" s="36">
        <f>IF(O161=0,0,IF(H161=0,VLOOKUP(G161,'Ma-Chuc_Danh'!$A$5:$C$9,2,0),VLOOKUP(G161,'Ma-Chuc_Danh'!$E$5:$G$7,2,0)))</f>
        <v>70000</v>
      </c>
      <c r="Q161" s="41">
        <f t="shared" si="46"/>
        <v>525000</v>
      </c>
      <c r="R161" s="40">
        <f t="shared" si="29"/>
        <v>0</v>
      </c>
      <c r="S161" s="36">
        <f>IF(R161=0,0,IF(H161=0,VLOOKUP(G161,'Ma-Chuc_Danh'!$A$5:$C$9,3,0),VLOOKUP(G161,'Ma-Chuc_Danh'!$E$5:$G$7,3,0)))</f>
        <v>0</v>
      </c>
      <c r="T161" s="41">
        <f t="shared" si="47"/>
        <v>0</v>
      </c>
      <c r="U161" s="35">
        <f t="shared" si="48"/>
        <v>7.5</v>
      </c>
      <c r="V161" s="41">
        <f t="shared" si="49"/>
        <v>525000</v>
      </c>
      <c r="W161" s="41"/>
      <c r="X161" s="41">
        <f t="shared" si="41"/>
        <v>525000</v>
      </c>
      <c r="Y161" s="41"/>
      <c r="Z161" s="37">
        <v>0</v>
      </c>
      <c r="AA161" s="37">
        <v>7.5</v>
      </c>
      <c r="AB161" s="37">
        <v>0</v>
      </c>
      <c r="AC161" s="37">
        <v>0</v>
      </c>
      <c r="AD161" s="37">
        <v>0</v>
      </c>
      <c r="AE161" s="37">
        <v>0</v>
      </c>
      <c r="AF161" s="37">
        <v>0</v>
      </c>
      <c r="AG161" s="37">
        <v>0</v>
      </c>
      <c r="AH161" s="37">
        <v>0</v>
      </c>
      <c r="AI161" s="37">
        <v>0</v>
      </c>
      <c r="AJ161" s="37">
        <v>0</v>
      </c>
      <c r="AK161" s="37">
        <v>0</v>
      </c>
      <c r="AL161" s="37">
        <v>0</v>
      </c>
      <c r="AM161" s="37">
        <v>0</v>
      </c>
      <c r="AN161" s="37">
        <v>0</v>
      </c>
      <c r="AO161" s="37">
        <v>0</v>
      </c>
      <c r="AP161" s="37">
        <v>0</v>
      </c>
      <c r="AQ161" s="37">
        <v>0</v>
      </c>
      <c r="AR161" s="37">
        <v>0</v>
      </c>
      <c r="AS161" s="87" t="s">
        <v>339</v>
      </c>
    </row>
    <row r="162" spans="1:45" ht="30.75" customHeight="1">
      <c r="A162" s="37">
        <f t="shared" si="40"/>
        <v>150</v>
      </c>
      <c r="B162" s="37" t="s">
        <v>238</v>
      </c>
      <c r="C162" s="38" t="s">
        <v>277</v>
      </c>
      <c r="D162" s="42" t="s">
        <v>278</v>
      </c>
      <c r="E162" s="34" t="s">
        <v>149</v>
      </c>
      <c r="F162" s="42" t="s">
        <v>128</v>
      </c>
      <c r="G162" s="34" t="s">
        <v>75</v>
      </c>
      <c r="H162" s="34"/>
      <c r="I162" s="37" t="s">
        <v>369</v>
      </c>
      <c r="J162" s="37" t="s">
        <v>370</v>
      </c>
      <c r="K162" s="37" t="s">
        <v>25</v>
      </c>
      <c r="L162" s="37" t="s">
        <v>31</v>
      </c>
      <c r="M162" s="37" t="s">
        <v>30</v>
      </c>
      <c r="N162" s="78" t="s">
        <v>44</v>
      </c>
      <c r="O162" s="40">
        <f t="shared" si="28"/>
        <v>7.5</v>
      </c>
      <c r="P162" s="36">
        <f>IF(O162=0,0,IF(H162=0,VLOOKUP(G162,'Ma-Chuc_Danh'!$A$5:$C$9,2,0),VLOOKUP(G162,'Ma-Chuc_Danh'!$E$5:$G$7,2,0)))</f>
        <v>70000</v>
      </c>
      <c r="Q162" s="41">
        <f t="shared" si="46"/>
        <v>525000</v>
      </c>
      <c r="R162" s="40">
        <f t="shared" si="29"/>
        <v>0</v>
      </c>
      <c r="S162" s="36">
        <f>IF(R162=0,0,IF(H162=0,VLOOKUP(G162,'Ma-Chuc_Danh'!$A$5:$C$9,3,0),VLOOKUP(G162,'Ma-Chuc_Danh'!$E$5:$G$7,3,0)))</f>
        <v>0</v>
      </c>
      <c r="T162" s="41">
        <f t="shared" si="47"/>
        <v>0</v>
      </c>
      <c r="U162" s="35">
        <f t="shared" si="48"/>
        <v>7.5</v>
      </c>
      <c r="V162" s="41">
        <f t="shared" si="49"/>
        <v>525000</v>
      </c>
      <c r="W162" s="41"/>
      <c r="X162" s="41">
        <f t="shared" si="41"/>
        <v>525000</v>
      </c>
      <c r="Y162" s="41"/>
      <c r="Z162" s="37">
        <v>0</v>
      </c>
      <c r="AA162" s="37">
        <v>7.5</v>
      </c>
      <c r="AB162" s="37">
        <v>0</v>
      </c>
      <c r="AC162" s="37">
        <v>0</v>
      </c>
      <c r="AD162" s="37">
        <v>0</v>
      </c>
      <c r="AE162" s="37">
        <v>0</v>
      </c>
      <c r="AF162" s="37">
        <v>0</v>
      </c>
      <c r="AG162" s="37">
        <v>0</v>
      </c>
      <c r="AH162" s="37">
        <v>0</v>
      </c>
      <c r="AI162" s="37">
        <v>0</v>
      </c>
      <c r="AJ162" s="37">
        <v>0</v>
      </c>
      <c r="AK162" s="37">
        <v>0</v>
      </c>
      <c r="AL162" s="37">
        <v>0</v>
      </c>
      <c r="AM162" s="37">
        <v>0</v>
      </c>
      <c r="AN162" s="37">
        <v>0</v>
      </c>
      <c r="AO162" s="37">
        <v>0</v>
      </c>
      <c r="AP162" s="37">
        <v>0</v>
      </c>
      <c r="AQ162" s="37">
        <v>0</v>
      </c>
      <c r="AR162" s="37">
        <v>0</v>
      </c>
      <c r="AS162" s="87" t="s">
        <v>339</v>
      </c>
    </row>
    <row r="163" spans="1:45" ht="30.75" customHeight="1">
      <c r="A163" s="37">
        <f t="shared" si="40"/>
        <v>151</v>
      </c>
      <c r="B163" s="37" t="s">
        <v>238</v>
      </c>
      <c r="C163" s="38" t="s">
        <v>277</v>
      </c>
      <c r="D163" s="42" t="s">
        <v>278</v>
      </c>
      <c r="E163" s="34" t="s">
        <v>149</v>
      </c>
      <c r="F163" s="42" t="s">
        <v>128</v>
      </c>
      <c r="G163" s="34" t="s">
        <v>75</v>
      </c>
      <c r="H163" s="34"/>
      <c r="I163" s="37" t="s">
        <v>369</v>
      </c>
      <c r="J163" s="37" t="s">
        <v>370</v>
      </c>
      <c r="K163" s="37" t="s">
        <v>25</v>
      </c>
      <c r="L163" s="37" t="s">
        <v>31</v>
      </c>
      <c r="M163" s="37" t="s">
        <v>30</v>
      </c>
      <c r="N163" s="78" t="s">
        <v>44</v>
      </c>
      <c r="O163" s="40">
        <f t="shared" si="28"/>
        <v>7.6</v>
      </c>
      <c r="P163" s="36">
        <f>IF(O163=0,0,IF(H163=0,VLOOKUP(G163,'Ma-Chuc_Danh'!$A$5:$C$9,2,0),VLOOKUP(G163,'Ma-Chuc_Danh'!$E$5:$G$7,2,0)))</f>
        <v>70000</v>
      </c>
      <c r="Q163" s="41">
        <f t="shared" si="46"/>
        <v>532000</v>
      </c>
      <c r="R163" s="40">
        <f t="shared" si="29"/>
        <v>0</v>
      </c>
      <c r="S163" s="36">
        <f>IF(R163=0,0,IF(H163=0,VLOOKUP(G163,'Ma-Chuc_Danh'!$A$5:$C$9,3,0),VLOOKUP(G163,'Ma-Chuc_Danh'!$E$5:$G$7,3,0)))</f>
        <v>0</v>
      </c>
      <c r="T163" s="41">
        <f t="shared" si="47"/>
        <v>0</v>
      </c>
      <c r="U163" s="35">
        <f t="shared" si="48"/>
        <v>7.6</v>
      </c>
      <c r="V163" s="41">
        <f t="shared" si="49"/>
        <v>532000</v>
      </c>
      <c r="W163" s="41"/>
      <c r="X163" s="41">
        <f t="shared" si="41"/>
        <v>532000</v>
      </c>
      <c r="Y163" s="41"/>
      <c r="Z163" s="37">
        <v>0</v>
      </c>
      <c r="AA163" s="37">
        <v>7.6</v>
      </c>
      <c r="AB163" s="37">
        <v>0</v>
      </c>
      <c r="AC163" s="37">
        <v>0</v>
      </c>
      <c r="AD163" s="37">
        <v>0</v>
      </c>
      <c r="AE163" s="37">
        <v>0</v>
      </c>
      <c r="AF163" s="37">
        <v>0</v>
      </c>
      <c r="AG163" s="37">
        <v>0</v>
      </c>
      <c r="AH163" s="37">
        <v>0</v>
      </c>
      <c r="AI163" s="37">
        <v>0</v>
      </c>
      <c r="AJ163" s="37">
        <v>0</v>
      </c>
      <c r="AK163" s="37">
        <v>0</v>
      </c>
      <c r="AL163" s="37">
        <v>0</v>
      </c>
      <c r="AM163" s="37">
        <v>0</v>
      </c>
      <c r="AN163" s="37">
        <v>0</v>
      </c>
      <c r="AO163" s="37">
        <v>0</v>
      </c>
      <c r="AP163" s="37">
        <v>0</v>
      </c>
      <c r="AQ163" s="37">
        <v>0</v>
      </c>
      <c r="AR163" s="37">
        <v>0</v>
      </c>
      <c r="AS163" s="87" t="s">
        <v>339</v>
      </c>
    </row>
    <row r="164" spans="1:45" ht="30.75" customHeight="1">
      <c r="A164" s="37">
        <f t="shared" si="40"/>
        <v>152</v>
      </c>
      <c r="B164" s="37" t="s">
        <v>238</v>
      </c>
      <c r="C164" s="38" t="s">
        <v>277</v>
      </c>
      <c r="D164" s="42" t="s">
        <v>278</v>
      </c>
      <c r="E164" s="34" t="s">
        <v>149</v>
      </c>
      <c r="F164" s="33" t="s">
        <v>128</v>
      </c>
      <c r="G164" s="34" t="s">
        <v>75</v>
      </c>
      <c r="H164" s="34"/>
      <c r="I164" s="37" t="s">
        <v>369</v>
      </c>
      <c r="J164" s="37" t="s">
        <v>370</v>
      </c>
      <c r="K164" s="37" t="s">
        <v>25</v>
      </c>
      <c r="L164" s="37" t="s">
        <v>31</v>
      </c>
      <c r="M164" s="37" t="s">
        <v>30</v>
      </c>
      <c r="N164" s="78" t="s">
        <v>44</v>
      </c>
      <c r="O164" s="40">
        <f t="shared" ref="O164:O227" si="50">SUM(Z164:AK164)</f>
        <v>7.5</v>
      </c>
      <c r="P164" s="36">
        <f>IF(O164=0,0,IF(H164=0,VLOOKUP(G164,'Ma-Chuc_Danh'!$A$5:$C$9,2,0),VLOOKUP(G164,'Ma-Chuc_Danh'!$E$5:$G$7,2,0)))</f>
        <v>70000</v>
      </c>
      <c r="Q164" s="41">
        <f t="shared" si="46"/>
        <v>525000</v>
      </c>
      <c r="R164" s="40">
        <f t="shared" ref="R164:R227" si="51">SUM(AL164:AR164)</f>
        <v>0</v>
      </c>
      <c r="S164" s="36">
        <f>IF(R164=0,0,IF(H164=0,VLOOKUP(G164,'Ma-Chuc_Danh'!$A$5:$C$9,3,0),VLOOKUP(G164,'Ma-Chuc_Danh'!$E$5:$G$7,3,0)))</f>
        <v>0</v>
      </c>
      <c r="T164" s="41">
        <f t="shared" si="47"/>
        <v>0</v>
      </c>
      <c r="U164" s="35">
        <f t="shared" si="48"/>
        <v>7.5</v>
      </c>
      <c r="V164" s="41">
        <f t="shared" si="49"/>
        <v>525000</v>
      </c>
      <c r="W164" s="41"/>
      <c r="X164" s="41">
        <f t="shared" si="41"/>
        <v>525000</v>
      </c>
      <c r="Y164" s="41"/>
      <c r="Z164" s="37">
        <v>0</v>
      </c>
      <c r="AA164" s="37">
        <v>7.5</v>
      </c>
      <c r="AB164" s="37">
        <v>0</v>
      </c>
      <c r="AC164" s="37">
        <v>0</v>
      </c>
      <c r="AD164" s="37">
        <v>0</v>
      </c>
      <c r="AE164" s="37">
        <v>0</v>
      </c>
      <c r="AF164" s="37">
        <v>0</v>
      </c>
      <c r="AG164" s="37">
        <v>0</v>
      </c>
      <c r="AH164" s="37">
        <v>0</v>
      </c>
      <c r="AI164" s="37">
        <v>0</v>
      </c>
      <c r="AJ164" s="37">
        <v>0</v>
      </c>
      <c r="AK164" s="37">
        <v>0</v>
      </c>
      <c r="AL164" s="37">
        <v>0</v>
      </c>
      <c r="AM164" s="37">
        <v>0</v>
      </c>
      <c r="AN164" s="37">
        <v>0</v>
      </c>
      <c r="AO164" s="37">
        <v>0</v>
      </c>
      <c r="AP164" s="37">
        <v>0</v>
      </c>
      <c r="AQ164" s="37">
        <v>0</v>
      </c>
      <c r="AR164" s="37">
        <v>0</v>
      </c>
      <c r="AS164" s="87" t="s">
        <v>339</v>
      </c>
    </row>
    <row r="165" spans="1:45" ht="30.75" customHeight="1">
      <c r="A165" s="37">
        <f t="shared" si="40"/>
        <v>153</v>
      </c>
      <c r="B165" s="37" t="s">
        <v>238</v>
      </c>
      <c r="C165" s="38" t="s">
        <v>277</v>
      </c>
      <c r="D165" s="42" t="s">
        <v>278</v>
      </c>
      <c r="E165" s="34" t="s">
        <v>149</v>
      </c>
      <c r="F165" s="73" t="s">
        <v>128</v>
      </c>
      <c r="G165" s="34" t="s">
        <v>75</v>
      </c>
      <c r="H165" s="34"/>
      <c r="I165" s="37" t="s">
        <v>369</v>
      </c>
      <c r="J165" s="37" t="s">
        <v>370</v>
      </c>
      <c r="K165" s="37" t="s">
        <v>25</v>
      </c>
      <c r="L165" s="37" t="s">
        <v>31</v>
      </c>
      <c r="M165" s="37" t="s">
        <v>30</v>
      </c>
      <c r="N165" s="78" t="s">
        <v>44</v>
      </c>
      <c r="O165" s="40">
        <f t="shared" si="50"/>
        <v>7.5</v>
      </c>
      <c r="P165" s="36">
        <f>IF(O165=0,0,IF(H165=0,VLOOKUP(G165,'Ma-Chuc_Danh'!$A$5:$C$9,2,0),VLOOKUP(G165,'Ma-Chuc_Danh'!$E$5:$G$7,2,0)))</f>
        <v>70000</v>
      </c>
      <c r="Q165" s="41">
        <f t="shared" si="46"/>
        <v>525000</v>
      </c>
      <c r="R165" s="40">
        <f t="shared" si="51"/>
        <v>0</v>
      </c>
      <c r="S165" s="36">
        <f>IF(R165=0,0,IF(H165=0,VLOOKUP(G165,'Ma-Chuc_Danh'!$A$5:$C$9,3,0),VLOOKUP(G165,'Ma-Chuc_Danh'!$E$5:$G$7,3,0)))</f>
        <v>0</v>
      </c>
      <c r="T165" s="41">
        <f t="shared" si="47"/>
        <v>0</v>
      </c>
      <c r="U165" s="35">
        <f t="shared" si="48"/>
        <v>7.5</v>
      </c>
      <c r="V165" s="41">
        <f t="shared" si="49"/>
        <v>525000</v>
      </c>
      <c r="W165" s="41"/>
      <c r="X165" s="41">
        <f t="shared" si="41"/>
        <v>525000</v>
      </c>
      <c r="Y165" s="41"/>
      <c r="Z165" s="37">
        <v>0</v>
      </c>
      <c r="AA165" s="37">
        <v>7.5</v>
      </c>
      <c r="AB165" s="37">
        <v>0</v>
      </c>
      <c r="AC165" s="37">
        <v>0</v>
      </c>
      <c r="AD165" s="37">
        <v>0</v>
      </c>
      <c r="AE165" s="37">
        <v>0</v>
      </c>
      <c r="AF165" s="37">
        <v>0</v>
      </c>
      <c r="AG165" s="37">
        <v>0</v>
      </c>
      <c r="AH165" s="37">
        <v>0</v>
      </c>
      <c r="AI165" s="37">
        <v>0</v>
      </c>
      <c r="AJ165" s="37">
        <v>0</v>
      </c>
      <c r="AK165" s="37">
        <v>0</v>
      </c>
      <c r="AL165" s="37">
        <v>0</v>
      </c>
      <c r="AM165" s="37">
        <v>0</v>
      </c>
      <c r="AN165" s="37">
        <v>0</v>
      </c>
      <c r="AO165" s="37">
        <v>0</v>
      </c>
      <c r="AP165" s="37">
        <v>0</v>
      </c>
      <c r="AQ165" s="37">
        <v>0</v>
      </c>
      <c r="AR165" s="37">
        <v>0</v>
      </c>
      <c r="AS165" s="87" t="s">
        <v>339</v>
      </c>
    </row>
    <row r="166" spans="1:45" ht="30.75" customHeight="1">
      <c r="A166" s="37">
        <f t="shared" si="40"/>
        <v>154</v>
      </c>
      <c r="B166" s="37" t="s">
        <v>296</v>
      </c>
      <c r="C166" s="38" t="s">
        <v>317</v>
      </c>
      <c r="D166" s="42" t="s">
        <v>318</v>
      </c>
      <c r="E166" s="34" t="s">
        <v>149</v>
      </c>
      <c r="F166" s="73" t="s">
        <v>128</v>
      </c>
      <c r="G166" s="34" t="s">
        <v>75</v>
      </c>
      <c r="H166" s="34"/>
      <c r="I166" s="37" t="s">
        <v>371</v>
      </c>
      <c r="J166" s="37" t="s">
        <v>370</v>
      </c>
      <c r="K166" s="37" t="s">
        <v>23</v>
      </c>
      <c r="L166" s="37" t="s">
        <v>31</v>
      </c>
      <c r="M166" s="37" t="s">
        <v>30</v>
      </c>
      <c r="N166" s="78" t="s">
        <v>44</v>
      </c>
      <c r="O166" s="40">
        <f t="shared" si="50"/>
        <v>44.3</v>
      </c>
      <c r="P166" s="36">
        <f>IF(O166=0,0,IF(H166=0,VLOOKUP(G166,'Ma-Chuc_Danh'!$A$5:$C$9,2,0),VLOOKUP(G166,'Ma-Chuc_Danh'!$E$5:$G$7,2,0)))</f>
        <v>70000</v>
      </c>
      <c r="Q166" s="41">
        <f t="shared" si="46"/>
        <v>3101000</v>
      </c>
      <c r="R166" s="40">
        <f t="shared" si="51"/>
        <v>0</v>
      </c>
      <c r="S166" s="36">
        <f>IF(R166=0,0,IF(H166=0,VLOOKUP(G166,'Ma-Chuc_Danh'!$A$5:$C$9,3,0),VLOOKUP(G166,'Ma-Chuc_Danh'!$E$5:$G$7,3,0)))</f>
        <v>0</v>
      </c>
      <c r="T166" s="41">
        <f t="shared" si="47"/>
        <v>0</v>
      </c>
      <c r="U166" s="35">
        <f t="shared" si="48"/>
        <v>44.3</v>
      </c>
      <c r="V166" s="41">
        <f t="shared" si="49"/>
        <v>3101000</v>
      </c>
      <c r="W166" s="41"/>
      <c r="X166" s="41">
        <f t="shared" si="41"/>
        <v>3101000</v>
      </c>
      <c r="Y166" s="41"/>
      <c r="Z166" s="37">
        <v>0</v>
      </c>
      <c r="AA166" s="37">
        <v>0</v>
      </c>
      <c r="AB166" s="37">
        <v>0</v>
      </c>
      <c r="AC166" s="37">
        <v>0</v>
      </c>
      <c r="AD166" s="37">
        <v>0</v>
      </c>
      <c r="AE166" s="37">
        <v>44.3</v>
      </c>
      <c r="AF166" s="37">
        <v>0</v>
      </c>
      <c r="AG166" s="37">
        <v>0</v>
      </c>
      <c r="AH166" s="37">
        <v>0</v>
      </c>
      <c r="AI166" s="37">
        <v>0</v>
      </c>
      <c r="AJ166" s="37">
        <v>0</v>
      </c>
      <c r="AK166" s="37">
        <v>0</v>
      </c>
      <c r="AL166" s="37">
        <v>0</v>
      </c>
      <c r="AM166" s="37">
        <v>0</v>
      </c>
      <c r="AN166" s="37">
        <v>0</v>
      </c>
      <c r="AO166" s="37">
        <v>0</v>
      </c>
      <c r="AP166" s="37">
        <v>0</v>
      </c>
      <c r="AQ166" s="37">
        <v>0</v>
      </c>
      <c r="AR166" s="37">
        <v>0</v>
      </c>
      <c r="AS166" s="87" t="s">
        <v>339</v>
      </c>
    </row>
    <row r="167" spans="1:45" ht="30.75" customHeight="1">
      <c r="A167" s="37">
        <f t="shared" si="40"/>
        <v>155</v>
      </c>
      <c r="B167" s="37" t="s">
        <v>296</v>
      </c>
      <c r="C167" s="38" t="s">
        <v>317</v>
      </c>
      <c r="D167" s="42" t="s">
        <v>318</v>
      </c>
      <c r="E167" s="34" t="s">
        <v>149</v>
      </c>
      <c r="F167" s="73" t="s">
        <v>128</v>
      </c>
      <c r="G167" s="34" t="s">
        <v>75</v>
      </c>
      <c r="H167" s="34"/>
      <c r="I167" s="37" t="s">
        <v>371</v>
      </c>
      <c r="J167" s="37" t="s">
        <v>370</v>
      </c>
      <c r="K167" s="37" t="s">
        <v>23</v>
      </c>
      <c r="L167" s="37" t="s">
        <v>31</v>
      </c>
      <c r="M167" s="37" t="s">
        <v>30</v>
      </c>
      <c r="N167" s="78" t="s">
        <v>44</v>
      </c>
      <c r="O167" s="40">
        <f t="shared" si="50"/>
        <v>45</v>
      </c>
      <c r="P167" s="36">
        <f>IF(O167=0,0,IF(H167=0,VLOOKUP(G167,'Ma-Chuc_Danh'!$A$5:$C$9,2,0),VLOOKUP(G167,'Ma-Chuc_Danh'!$E$5:$G$7,2,0)))</f>
        <v>70000</v>
      </c>
      <c r="Q167" s="41">
        <f t="shared" si="46"/>
        <v>3150000</v>
      </c>
      <c r="R167" s="40">
        <f t="shared" si="51"/>
        <v>0</v>
      </c>
      <c r="S167" s="36">
        <f>IF(R167=0,0,IF(H167=0,VLOOKUP(G167,'Ma-Chuc_Danh'!$A$5:$C$9,3,0),VLOOKUP(G167,'Ma-Chuc_Danh'!$E$5:$G$7,3,0)))</f>
        <v>0</v>
      </c>
      <c r="T167" s="41">
        <f t="shared" si="47"/>
        <v>0</v>
      </c>
      <c r="U167" s="35">
        <f t="shared" si="48"/>
        <v>45</v>
      </c>
      <c r="V167" s="41">
        <f t="shared" si="49"/>
        <v>3150000</v>
      </c>
      <c r="W167" s="41"/>
      <c r="X167" s="41">
        <f t="shared" si="41"/>
        <v>3150000</v>
      </c>
      <c r="Y167" s="41"/>
      <c r="Z167" s="37">
        <v>0</v>
      </c>
      <c r="AA167" s="37">
        <v>0</v>
      </c>
      <c r="AB167" s="37">
        <v>0</v>
      </c>
      <c r="AC167" s="37">
        <v>0</v>
      </c>
      <c r="AD167" s="37">
        <v>0</v>
      </c>
      <c r="AE167" s="37">
        <v>45</v>
      </c>
      <c r="AF167" s="37">
        <v>0</v>
      </c>
      <c r="AG167" s="37">
        <v>0</v>
      </c>
      <c r="AH167" s="37">
        <v>0</v>
      </c>
      <c r="AI167" s="37">
        <v>0</v>
      </c>
      <c r="AJ167" s="37">
        <v>0</v>
      </c>
      <c r="AK167" s="37">
        <v>0</v>
      </c>
      <c r="AL167" s="37">
        <v>0</v>
      </c>
      <c r="AM167" s="37">
        <v>0</v>
      </c>
      <c r="AN167" s="37">
        <v>0</v>
      </c>
      <c r="AO167" s="37">
        <v>0</v>
      </c>
      <c r="AP167" s="37">
        <v>0</v>
      </c>
      <c r="AQ167" s="37">
        <v>0</v>
      </c>
      <c r="AR167" s="37">
        <v>0</v>
      </c>
      <c r="AS167" s="87" t="s">
        <v>339</v>
      </c>
    </row>
    <row r="168" spans="1:45" ht="30.75" customHeight="1">
      <c r="A168" s="37">
        <f t="shared" si="40"/>
        <v>156</v>
      </c>
      <c r="B168" s="37" t="s">
        <v>296</v>
      </c>
      <c r="C168" s="38" t="s">
        <v>317</v>
      </c>
      <c r="D168" s="42" t="s">
        <v>318</v>
      </c>
      <c r="E168" s="34" t="s">
        <v>149</v>
      </c>
      <c r="F168" s="42" t="s">
        <v>128</v>
      </c>
      <c r="G168" s="34" t="s">
        <v>75</v>
      </c>
      <c r="H168" s="34"/>
      <c r="I168" s="37" t="s">
        <v>371</v>
      </c>
      <c r="J168" s="37" t="s">
        <v>370</v>
      </c>
      <c r="K168" s="37" t="s">
        <v>23</v>
      </c>
      <c r="L168" s="37" t="s">
        <v>31</v>
      </c>
      <c r="M168" s="37" t="s">
        <v>30</v>
      </c>
      <c r="N168" s="78" t="s">
        <v>44</v>
      </c>
      <c r="O168" s="40">
        <f t="shared" si="50"/>
        <v>45</v>
      </c>
      <c r="P168" s="36">
        <f>IF(O168=0,0,IF(H168=0,VLOOKUP(G168,'Ma-Chuc_Danh'!$A$5:$C$9,2,0),VLOOKUP(G168,'Ma-Chuc_Danh'!$E$5:$G$7,2,0)))</f>
        <v>70000</v>
      </c>
      <c r="Q168" s="41">
        <f t="shared" si="46"/>
        <v>3150000</v>
      </c>
      <c r="R168" s="40">
        <f t="shared" si="51"/>
        <v>0</v>
      </c>
      <c r="S168" s="36">
        <f>IF(R168=0,0,IF(H168=0,VLOOKUP(G168,'Ma-Chuc_Danh'!$A$5:$C$9,3,0),VLOOKUP(G168,'Ma-Chuc_Danh'!$E$5:$G$7,3,0)))</f>
        <v>0</v>
      </c>
      <c r="T168" s="41">
        <f t="shared" si="47"/>
        <v>0</v>
      </c>
      <c r="U168" s="35">
        <f t="shared" si="48"/>
        <v>45</v>
      </c>
      <c r="V168" s="41">
        <f t="shared" si="49"/>
        <v>3150000</v>
      </c>
      <c r="W168" s="41"/>
      <c r="X168" s="41">
        <f t="shared" si="41"/>
        <v>3150000</v>
      </c>
      <c r="Y168" s="41"/>
      <c r="Z168" s="37">
        <v>0</v>
      </c>
      <c r="AA168" s="37">
        <v>0</v>
      </c>
      <c r="AB168" s="37">
        <v>0</v>
      </c>
      <c r="AC168" s="37">
        <v>0</v>
      </c>
      <c r="AD168" s="37">
        <v>0</v>
      </c>
      <c r="AE168" s="37">
        <v>45</v>
      </c>
      <c r="AF168" s="37">
        <v>0</v>
      </c>
      <c r="AG168" s="37">
        <v>0</v>
      </c>
      <c r="AH168" s="37">
        <v>0</v>
      </c>
      <c r="AI168" s="37">
        <v>0</v>
      </c>
      <c r="AJ168" s="37">
        <v>0</v>
      </c>
      <c r="AK168" s="37">
        <v>0</v>
      </c>
      <c r="AL168" s="37">
        <v>0</v>
      </c>
      <c r="AM168" s="37">
        <v>0</v>
      </c>
      <c r="AN168" s="37">
        <v>0</v>
      </c>
      <c r="AO168" s="37">
        <v>0</v>
      </c>
      <c r="AP168" s="37">
        <v>0</v>
      </c>
      <c r="AQ168" s="37">
        <v>0</v>
      </c>
      <c r="AR168" s="37">
        <v>0</v>
      </c>
      <c r="AS168" s="87" t="s">
        <v>339</v>
      </c>
    </row>
    <row r="169" spans="1:45" ht="30.75" customHeight="1">
      <c r="A169" s="37">
        <f t="shared" si="40"/>
        <v>157</v>
      </c>
      <c r="B169" s="37" t="s">
        <v>296</v>
      </c>
      <c r="C169" s="38" t="s">
        <v>317</v>
      </c>
      <c r="D169" s="42" t="s">
        <v>318</v>
      </c>
      <c r="E169" s="34" t="s">
        <v>149</v>
      </c>
      <c r="F169" s="42" t="s">
        <v>128</v>
      </c>
      <c r="G169" s="34" t="s">
        <v>75</v>
      </c>
      <c r="H169" s="34"/>
      <c r="I169" s="37" t="s">
        <v>371</v>
      </c>
      <c r="J169" s="37" t="s">
        <v>370</v>
      </c>
      <c r="K169" s="37" t="s">
        <v>23</v>
      </c>
      <c r="L169" s="37" t="s">
        <v>31</v>
      </c>
      <c r="M169" s="37" t="s">
        <v>30</v>
      </c>
      <c r="N169" s="78" t="s">
        <v>44</v>
      </c>
      <c r="O169" s="40">
        <f t="shared" si="50"/>
        <v>45</v>
      </c>
      <c r="P169" s="36">
        <f>IF(O169=0,0,IF(H169=0,VLOOKUP(G169,'Ma-Chuc_Danh'!$A$5:$C$9,2,0),VLOOKUP(G169,'Ma-Chuc_Danh'!$E$5:$G$7,2,0)))</f>
        <v>70000</v>
      </c>
      <c r="Q169" s="41">
        <f t="shared" si="46"/>
        <v>3150000</v>
      </c>
      <c r="R169" s="40">
        <f t="shared" si="51"/>
        <v>0</v>
      </c>
      <c r="S169" s="36">
        <f>IF(R169=0,0,IF(H169=0,VLOOKUP(G169,'Ma-Chuc_Danh'!$A$5:$C$9,3,0),VLOOKUP(G169,'Ma-Chuc_Danh'!$E$5:$G$7,3,0)))</f>
        <v>0</v>
      </c>
      <c r="T169" s="41">
        <f t="shared" si="47"/>
        <v>0</v>
      </c>
      <c r="U169" s="35">
        <f t="shared" si="48"/>
        <v>45</v>
      </c>
      <c r="V169" s="41">
        <f t="shared" si="49"/>
        <v>3150000</v>
      </c>
      <c r="W169" s="41"/>
      <c r="X169" s="41">
        <f t="shared" si="41"/>
        <v>3150000</v>
      </c>
      <c r="Y169" s="41"/>
      <c r="Z169" s="37">
        <v>0</v>
      </c>
      <c r="AA169" s="37">
        <v>0</v>
      </c>
      <c r="AB169" s="37">
        <v>0</v>
      </c>
      <c r="AC169" s="37">
        <v>0</v>
      </c>
      <c r="AD169" s="37">
        <v>0</v>
      </c>
      <c r="AE169" s="37">
        <v>45</v>
      </c>
      <c r="AF169" s="37">
        <v>0</v>
      </c>
      <c r="AG169" s="37">
        <v>0</v>
      </c>
      <c r="AH169" s="37">
        <v>0</v>
      </c>
      <c r="AI169" s="37">
        <v>0</v>
      </c>
      <c r="AJ169" s="37">
        <v>0</v>
      </c>
      <c r="AK169" s="37">
        <v>0</v>
      </c>
      <c r="AL169" s="37">
        <v>0</v>
      </c>
      <c r="AM169" s="37">
        <v>0</v>
      </c>
      <c r="AN169" s="37">
        <v>0</v>
      </c>
      <c r="AO169" s="37">
        <v>0</v>
      </c>
      <c r="AP169" s="37">
        <v>0</v>
      </c>
      <c r="AQ169" s="37">
        <v>0</v>
      </c>
      <c r="AR169" s="37">
        <v>0</v>
      </c>
      <c r="AS169" s="87" t="s">
        <v>339</v>
      </c>
    </row>
    <row r="170" spans="1:45" ht="30.75" customHeight="1">
      <c r="A170" s="37">
        <f t="shared" si="40"/>
        <v>158</v>
      </c>
      <c r="B170" s="37" t="s">
        <v>296</v>
      </c>
      <c r="C170" s="38" t="s">
        <v>317</v>
      </c>
      <c r="D170" s="39" t="s">
        <v>318</v>
      </c>
      <c r="E170" s="34" t="s">
        <v>149</v>
      </c>
      <c r="F170" s="33" t="s">
        <v>128</v>
      </c>
      <c r="G170" s="34" t="s">
        <v>75</v>
      </c>
      <c r="H170" s="34"/>
      <c r="I170" s="37" t="s">
        <v>371</v>
      </c>
      <c r="J170" s="37" t="s">
        <v>370</v>
      </c>
      <c r="K170" s="37" t="s">
        <v>24</v>
      </c>
      <c r="L170" s="37" t="s">
        <v>31</v>
      </c>
      <c r="M170" s="37" t="s">
        <v>30</v>
      </c>
      <c r="N170" s="78" t="s">
        <v>44</v>
      </c>
      <c r="O170" s="40">
        <f t="shared" si="50"/>
        <v>3</v>
      </c>
      <c r="P170" s="36">
        <f>IF(O170=0,0,IF(H170=0,VLOOKUP(G170,'Ma-Chuc_Danh'!$A$5:$C$9,2,0),VLOOKUP(G170,'Ma-Chuc_Danh'!$E$5:$G$7,2,0)))</f>
        <v>70000</v>
      </c>
      <c r="Q170" s="41">
        <f t="shared" si="46"/>
        <v>210000</v>
      </c>
      <c r="R170" s="40">
        <f t="shared" si="51"/>
        <v>0</v>
      </c>
      <c r="S170" s="36">
        <f>IF(R170=0,0,IF(H170=0,VLOOKUP(G170,'Ma-Chuc_Danh'!$A$5:$C$9,3,0),VLOOKUP(G170,'Ma-Chuc_Danh'!$E$5:$G$7,3,0)))</f>
        <v>0</v>
      </c>
      <c r="T170" s="41">
        <f t="shared" si="47"/>
        <v>0</v>
      </c>
      <c r="U170" s="35">
        <f t="shared" si="48"/>
        <v>3</v>
      </c>
      <c r="V170" s="41">
        <f t="shared" si="49"/>
        <v>210000</v>
      </c>
      <c r="W170" s="41"/>
      <c r="X170" s="41">
        <f t="shared" si="41"/>
        <v>210000</v>
      </c>
      <c r="Y170" s="41"/>
      <c r="Z170" s="37">
        <v>0</v>
      </c>
      <c r="AA170" s="37">
        <v>0</v>
      </c>
      <c r="AB170" s="37">
        <v>3</v>
      </c>
      <c r="AC170" s="37">
        <v>0</v>
      </c>
      <c r="AD170" s="37">
        <v>0</v>
      </c>
      <c r="AE170" s="37">
        <v>0</v>
      </c>
      <c r="AF170" s="37">
        <v>0</v>
      </c>
      <c r="AG170" s="37">
        <v>0</v>
      </c>
      <c r="AH170" s="37">
        <v>0</v>
      </c>
      <c r="AI170" s="37">
        <v>0</v>
      </c>
      <c r="AJ170" s="37">
        <v>0</v>
      </c>
      <c r="AK170" s="37">
        <v>0</v>
      </c>
      <c r="AL170" s="37">
        <v>0</v>
      </c>
      <c r="AM170" s="37">
        <v>0</v>
      </c>
      <c r="AN170" s="37">
        <v>0</v>
      </c>
      <c r="AO170" s="37">
        <v>0</v>
      </c>
      <c r="AP170" s="37">
        <v>0</v>
      </c>
      <c r="AQ170" s="37">
        <v>0</v>
      </c>
      <c r="AR170" s="37">
        <v>0</v>
      </c>
      <c r="AS170" s="87" t="s">
        <v>339</v>
      </c>
    </row>
    <row r="171" spans="1:45" ht="30.75" customHeight="1">
      <c r="A171" s="37">
        <f t="shared" si="40"/>
        <v>159</v>
      </c>
      <c r="B171" s="37" t="s">
        <v>296</v>
      </c>
      <c r="C171" s="38" t="s">
        <v>317</v>
      </c>
      <c r="D171" s="39" t="s">
        <v>318</v>
      </c>
      <c r="E171" s="34" t="s">
        <v>149</v>
      </c>
      <c r="F171" s="33" t="s">
        <v>128</v>
      </c>
      <c r="G171" s="34" t="s">
        <v>75</v>
      </c>
      <c r="H171" s="34"/>
      <c r="I171" s="37" t="s">
        <v>371</v>
      </c>
      <c r="J171" s="37" t="s">
        <v>370</v>
      </c>
      <c r="K171" s="37" t="s">
        <v>24</v>
      </c>
      <c r="L171" s="37" t="s">
        <v>31</v>
      </c>
      <c r="M171" s="37" t="s">
        <v>30</v>
      </c>
      <c r="N171" s="78" t="s">
        <v>44</v>
      </c>
      <c r="O171" s="40">
        <f t="shared" si="50"/>
        <v>3</v>
      </c>
      <c r="P171" s="36">
        <f>IF(O171=0,0,IF(H171=0,VLOOKUP(G171,'Ma-Chuc_Danh'!$A$5:$C$9,2,0),VLOOKUP(G171,'Ma-Chuc_Danh'!$E$5:$G$7,2,0)))</f>
        <v>70000</v>
      </c>
      <c r="Q171" s="41">
        <f t="shared" si="46"/>
        <v>210000</v>
      </c>
      <c r="R171" s="40">
        <f t="shared" si="51"/>
        <v>0</v>
      </c>
      <c r="S171" s="36">
        <f>IF(R171=0,0,IF(H171=0,VLOOKUP(G171,'Ma-Chuc_Danh'!$A$5:$C$9,3,0),VLOOKUP(G171,'Ma-Chuc_Danh'!$E$5:$G$7,3,0)))</f>
        <v>0</v>
      </c>
      <c r="T171" s="41">
        <f t="shared" si="47"/>
        <v>0</v>
      </c>
      <c r="U171" s="35">
        <f t="shared" si="48"/>
        <v>3</v>
      </c>
      <c r="V171" s="41">
        <f t="shared" si="49"/>
        <v>210000</v>
      </c>
      <c r="W171" s="41"/>
      <c r="X171" s="41">
        <f t="shared" si="41"/>
        <v>210000</v>
      </c>
      <c r="Y171" s="41"/>
      <c r="Z171" s="37">
        <v>0</v>
      </c>
      <c r="AA171" s="37">
        <v>0</v>
      </c>
      <c r="AB171" s="37">
        <v>3</v>
      </c>
      <c r="AC171" s="37">
        <v>0</v>
      </c>
      <c r="AD171" s="37">
        <v>0</v>
      </c>
      <c r="AE171" s="37">
        <v>0</v>
      </c>
      <c r="AF171" s="37">
        <v>0</v>
      </c>
      <c r="AG171" s="37">
        <v>0</v>
      </c>
      <c r="AH171" s="37">
        <v>0</v>
      </c>
      <c r="AI171" s="37">
        <v>0</v>
      </c>
      <c r="AJ171" s="37">
        <v>0</v>
      </c>
      <c r="AK171" s="37">
        <v>0</v>
      </c>
      <c r="AL171" s="37">
        <v>0</v>
      </c>
      <c r="AM171" s="37">
        <v>0</v>
      </c>
      <c r="AN171" s="37">
        <v>0</v>
      </c>
      <c r="AO171" s="37">
        <v>0</v>
      </c>
      <c r="AP171" s="37">
        <v>0</v>
      </c>
      <c r="AQ171" s="37">
        <v>0</v>
      </c>
      <c r="AR171" s="37">
        <v>0</v>
      </c>
      <c r="AS171" s="87" t="s">
        <v>339</v>
      </c>
    </row>
    <row r="172" spans="1:45" ht="30.75" customHeight="1">
      <c r="A172" s="37">
        <f t="shared" si="40"/>
        <v>160</v>
      </c>
      <c r="B172" s="37" t="s">
        <v>296</v>
      </c>
      <c r="C172" s="38" t="s">
        <v>317</v>
      </c>
      <c r="D172" s="39" t="s">
        <v>318</v>
      </c>
      <c r="E172" s="34" t="s">
        <v>149</v>
      </c>
      <c r="F172" s="33" t="s">
        <v>128</v>
      </c>
      <c r="G172" s="34" t="s">
        <v>75</v>
      </c>
      <c r="H172" s="34"/>
      <c r="I172" s="37" t="s">
        <v>371</v>
      </c>
      <c r="J172" s="37" t="s">
        <v>370</v>
      </c>
      <c r="K172" s="37" t="s">
        <v>24</v>
      </c>
      <c r="L172" s="37" t="s">
        <v>31</v>
      </c>
      <c r="M172" s="37" t="s">
        <v>30</v>
      </c>
      <c r="N172" s="78" t="s">
        <v>44</v>
      </c>
      <c r="O172" s="40">
        <f t="shared" si="50"/>
        <v>3</v>
      </c>
      <c r="P172" s="36">
        <f>IF(O172=0,0,IF(H172=0,VLOOKUP(G172,'Ma-Chuc_Danh'!$A$5:$C$9,2,0),VLOOKUP(G172,'Ma-Chuc_Danh'!$E$5:$G$7,2,0)))</f>
        <v>70000</v>
      </c>
      <c r="Q172" s="41">
        <f t="shared" si="46"/>
        <v>210000</v>
      </c>
      <c r="R172" s="40">
        <f t="shared" si="51"/>
        <v>0</v>
      </c>
      <c r="S172" s="36">
        <f>IF(R172=0,0,IF(H172=0,VLOOKUP(G172,'Ma-Chuc_Danh'!$A$5:$C$9,3,0),VLOOKUP(G172,'Ma-Chuc_Danh'!$E$5:$G$7,3,0)))</f>
        <v>0</v>
      </c>
      <c r="T172" s="41">
        <f t="shared" si="47"/>
        <v>0</v>
      </c>
      <c r="U172" s="35">
        <f t="shared" si="48"/>
        <v>3</v>
      </c>
      <c r="V172" s="41">
        <f t="shared" si="49"/>
        <v>210000</v>
      </c>
      <c r="W172" s="41"/>
      <c r="X172" s="41">
        <f t="shared" si="41"/>
        <v>210000</v>
      </c>
      <c r="Y172" s="41"/>
      <c r="Z172" s="37">
        <v>0</v>
      </c>
      <c r="AA172" s="37">
        <v>0</v>
      </c>
      <c r="AB172" s="37">
        <v>3</v>
      </c>
      <c r="AC172" s="37">
        <v>0</v>
      </c>
      <c r="AD172" s="37">
        <v>0</v>
      </c>
      <c r="AE172" s="37">
        <v>0</v>
      </c>
      <c r="AF172" s="37">
        <v>0</v>
      </c>
      <c r="AG172" s="37">
        <v>0</v>
      </c>
      <c r="AH172" s="37">
        <v>0</v>
      </c>
      <c r="AI172" s="37">
        <v>0</v>
      </c>
      <c r="AJ172" s="37">
        <v>0</v>
      </c>
      <c r="AK172" s="37">
        <v>0</v>
      </c>
      <c r="AL172" s="37">
        <v>0</v>
      </c>
      <c r="AM172" s="37">
        <v>0</v>
      </c>
      <c r="AN172" s="37">
        <v>0</v>
      </c>
      <c r="AO172" s="37">
        <v>0</v>
      </c>
      <c r="AP172" s="37">
        <v>0</v>
      </c>
      <c r="AQ172" s="37">
        <v>0</v>
      </c>
      <c r="AR172" s="37">
        <v>0</v>
      </c>
      <c r="AS172" s="87" t="s">
        <v>339</v>
      </c>
    </row>
    <row r="173" spans="1:45" ht="30.75" customHeight="1">
      <c r="A173" s="37">
        <f t="shared" si="40"/>
        <v>161</v>
      </c>
      <c r="B173" s="37" t="s">
        <v>296</v>
      </c>
      <c r="C173" s="38" t="s">
        <v>317</v>
      </c>
      <c r="D173" s="39" t="s">
        <v>318</v>
      </c>
      <c r="E173" s="34" t="s">
        <v>149</v>
      </c>
      <c r="F173" s="33" t="s">
        <v>128</v>
      </c>
      <c r="G173" s="34" t="s">
        <v>75</v>
      </c>
      <c r="H173" s="34"/>
      <c r="I173" s="37" t="s">
        <v>371</v>
      </c>
      <c r="J173" s="37" t="s">
        <v>370</v>
      </c>
      <c r="K173" s="37" t="s">
        <v>24</v>
      </c>
      <c r="L173" s="37" t="s">
        <v>31</v>
      </c>
      <c r="M173" s="37" t="s">
        <v>30</v>
      </c>
      <c r="N173" s="78" t="s">
        <v>44</v>
      </c>
      <c r="O173" s="40">
        <f t="shared" si="50"/>
        <v>3</v>
      </c>
      <c r="P173" s="36">
        <f>IF(O173=0,0,IF(H173=0,VLOOKUP(G173,'Ma-Chuc_Danh'!$A$5:$C$9,2,0),VLOOKUP(G173,'Ma-Chuc_Danh'!$E$5:$G$7,2,0)))</f>
        <v>70000</v>
      </c>
      <c r="Q173" s="41">
        <f t="shared" si="46"/>
        <v>210000</v>
      </c>
      <c r="R173" s="40">
        <f t="shared" si="51"/>
        <v>0</v>
      </c>
      <c r="S173" s="36">
        <f>IF(R173=0,0,IF(H173=0,VLOOKUP(G173,'Ma-Chuc_Danh'!$A$5:$C$9,3,0),VLOOKUP(G173,'Ma-Chuc_Danh'!$E$5:$G$7,3,0)))</f>
        <v>0</v>
      </c>
      <c r="T173" s="41">
        <f t="shared" si="47"/>
        <v>0</v>
      </c>
      <c r="U173" s="35">
        <f t="shared" si="48"/>
        <v>3</v>
      </c>
      <c r="V173" s="41">
        <f t="shared" si="49"/>
        <v>210000</v>
      </c>
      <c r="W173" s="41"/>
      <c r="X173" s="41">
        <f t="shared" si="41"/>
        <v>210000</v>
      </c>
      <c r="Y173" s="41"/>
      <c r="Z173" s="37">
        <v>0</v>
      </c>
      <c r="AA173" s="37">
        <v>0</v>
      </c>
      <c r="AB173" s="37">
        <v>3</v>
      </c>
      <c r="AC173" s="37">
        <v>0</v>
      </c>
      <c r="AD173" s="37">
        <v>0</v>
      </c>
      <c r="AE173" s="37">
        <v>0</v>
      </c>
      <c r="AF173" s="37">
        <v>0</v>
      </c>
      <c r="AG173" s="37">
        <v>0</v>
      </c>
      <c r="AH173" s="37">
        <v>0</v>
      </c>
      <c r="AI173" s="37">
        <v>0</v>
      </c>
      <c r="AJ173" s="37">
        <v>0</v>
      </c>
      <c r="AK173" s="37">
        <v>0</v>
      </c>
      <c r="AL173" s="37">
        <v>0</v>
      </c>
      <c r="AM173" s="37">
        <v>0</v>
      </c>
      <c r="AN173" s="37">
        <v>0</v>
      </c>
      <c r="AO173" s="37">
        <v>0</v>
      </c>
      <c r="AP173" s="37">
        <v>0</v>
      </c>
      <c r="AQ173" s="37">
        <v>0</v>
      </c>
      <c r="AR173" s="37">
        <v>0</v>
      </c>
      <c r="AS173" s="87" t="s">
        <v>339</v>
      </c>
    </row>
    <row r="174" spans="1:45" ht="30.75" customHeight="1">
      <c r="A174" s="37">
        <f t="shared" si="40"/>
        <v>162</v>
      </c>
      <c r="B174" s="37" t="s">
        <v>296</v>
      </c>
      <c r="C174" s="38" t="s">
        <v>317</v>
      </c>
      <c r="D174" s="42" t="s">
        <v>318</v>
      </c>
      <c r="E174" s="34" t="s">
        <v>149</v>
      </c>
      <c r="F174" s="73" t="s">
        <v>128</v>
      </c>
      <c r="G174" s="34" t="s">
        <v>75</v>
      </c>
      <c r="H174" s="34"/>
      <c r="I174" s="37" t="s">
        <v>371</v>
      </c>
      <c r="J174" s="37" t="s">
        <v>370</v>
      </c>
      <c r="K174" s="37" t="s">
        <v>25</v>
      </c>
      <c r="L174" s="37" t="s">
        <v>31</v>
      </c>
      <c r="M174" s="37" t="s">
        <v>30</v>
      </c>
      <c r="N174" s="78" t="s">
        <v>44</v>
      </c>
      <c r="O174" s="40">
        <f t="shared" si="50"/>
        <v>7.4</v>
      </c>
      <c r="P174" s="36">
        <f>IF(O174=0,0,IF(H174=0,VLOOKUP(G174,'Ma-Chuc_Danh'!$A$5:$C$9,2,0),VLOOKUP(G174,'Ma-Chuc_Danh'!$E$5:$G$7,2,0)))</f>
        <v>70000</v>
      </c>
      <c r="Q174" s="41">
        <f t="shared" si="46"/>
        <v>518000</v>
      </c>
      <c r="R174" s="40">
        <f t="shared" si="51"/>
        <v>0</v>
      </c>
      <c r="S174" s="36">
        <f>IF(R174=0,0,IF(H174=0,VLOOKUP(G174,'Ma-Chuc_Danh'!$A$5:$C$9,3,0),VLOOKUP(G174,'Ma-Chuc_Danh'!$E$5:$G$7,3,0)))</f>
        <v>0</v>
      </c>
      <c r="T174" s="41">
        <f t="shared" si="47"/>
        <v>0</v>
      </c>
      <c r="U174" s="35">
        <f t="shared" si="48"/>
        <v>7.4</v>
      </c>
      <c r="V174" s="41">
        <f t="shared" si="49"/>
        <v>518000</v>
      </c>
      <c r="W174" s="41"/>
      <c r="X174" s="41">
        <f t="shared" si="41"/>
        <v>518000</v>
      </c>
      <c r="Y174" s="41"/>
      <c r="Z174" s="37">
        <v>0</v>
      </c>
      <c r="AA174" s="37">
        <v>7.4</v>
      </c>
      <c r="AB174" s="37">
        <v>0</v>
      </c>
      <c r="AC174" s="37">
        <v>0</v>
      </c>
      <c r="AD174" s="37">
        <v>0</v>
      </c>
      <c r="AE174" s="37">
        <v>0</v>
      </c>
      <c r="AF174" s="37">
        <v>0</v>
      </c>
      <c r="AG174" s="37">
        <v>0</v>
      </c>
      <c r="AH174" s="37">
        <v>0</v>
      </c>
      <c r="AI174" s="37">
        <v>0</v>
      </c>
      <c r="AJ174" s="37">
        <v>0</v>
      </c>
      <c r="AK174" s="37">
        <v>0</v>
      </c>
      <c r="AL174" s="37">
        <v>0</v>
      </c>
      <c r="AM174" s="37">
        <v>0</v>
      </c>
      <c r="AN174" s="37">
        <v>0</v>
      </c>
      <c r="AO174" s="37">
        <v>0</v>
      </c>
      <c r="AP174" s="37">
        <v>0</v>
      </c>
      <c r="AQ174" s="37">
        <v>0</v>
      </c>
      <c r="AR174" s="37">
        <v>0</v>
      </c>
      <c r="AS174" s="87" t="s">
        <v>339</v>
      </c>
    </row>
    <row r="175" spans="1:45" ht="30.75" customHeight="1">
      <c r="A175" s="37">
        <f t="shared" si="40"/>
        <v>163</v>
      </c>
      <c r="B175" s="37" t="s">
        <v>296</v>
      </c>
      <c r="C175" s="38" t="s">
        <v>317</v>
      </c>
      <c r="D175" s="42" t="s">
        <v>318</v>
      </c>
      <c r="E175" s="34" t="s">
        <v>149</v>
      </c>
      <c r="F175" s="73" t="s">
        <v>128</v>
      </c>
      <c r="G175" s="34" t="s">
        <v>75</v>
      </c>
      <c r="H175" s="34"/>
      <c r="I175" s="37" t="s">
        <v>371</v>
      </c>
      <c r="J175" s="37" t="s">
        <v>370</v>
      </c>
      <c r="K175" s="37" t="s">
        <v>25</v>
      </c>
      <c r="L175" s="37" t="s">
        <v>31</v>
      </c>
      <c r="M175" s="37" t="s">
        <v>30</v>
      </c>
      <c r="N175" s="78" t="s">
        <v>44</v>
      </c>
      <c r="O175" s="40">
        <f t="shared" si="50"/>
        <v>7.5</v>
      </c>
      <c r="P175" s="36">
        <f>IF(O175=0,0,IF(H175=0,VLOOKUP(G175,'Ma-Chuc_Danh'!$A$5:$C$9,2,0),VLOOKUP(G175,'Ma-Chuc_Danh'!$E$5:$G$7,2,0)))</f>
        <v>70000</v>
      </c>
      <c r="Q175" s="41">
        <f t="shared" si="46"/>
        <v>525000</v>
      </c>
      <c r="R175" s="40">
        <f t="shared" si="51"/>
        <v>0</v>
      </c>
      <c r="S175" s="36">
        <f>IF(R175=0,0,IF(H175=0,VLOOKUP(G175,'Ma-Chuc_Danh'!$A$5:$C$9,3,0),VLOOKUP(G175,'Ma-Chuc_Danh'!$E$5:$G$7,3,0)))</f>
        <v>0</v>
      </c>
      <c r="T175" s="41">
        <f t="shared" si="47"/>
        <v>0</v>
      </c>
      <c r="U175" s="35">
        <f t="shared" si="48"/>
        <v>7.5</v>
      </c>
      <c r="V175" s="41">
        <f t="shared" si="49"/>
        <v>525000</v>
      </c>
      <c r="W175" s="41"/>
      <c r="X175" s="41">
        <f t="shared" si="41"/>
        <v>525000</v>
      </c>
      <c r="Y175" s="41"/>
      <c r="Z175" s="37">
        <v>0</v>
      </c>
      <c r="AA175" s="37">
        <v>7.5</v>
      </c>
      <c r="AB175" s="37">
        <v>0</v>
      </c>
      <c r="AC175" s="37">
        <v>0</v>
      </c>
      <c r="AD175" s="37">
        <v>0</v>
      </c>
      <c r="AE175" s="37">
        <v>0</v>
      </c>
      <c r="AF175" s="37">
        <v>0</v>
      </c>
      <c r="AG175" s="37">
        <v>0</v>
      </c>
      <c r="AH175" s="37">
        <v>0</v>
      </c>
      <c r="AI175" s="37">
        <v>0</v>
      </c>
      <c r="AJ175" s="37">
        <v>0</v>
      </c>
      <c r="AK175" s="37">
        <v>0</v>
      </c>
      <c r="AL175" s="37">
        <v>0</v>
      </c>
      <c r="AM175" s="37">
        <v>0</v>
      </c>
      <c r="AN175" s="37">
        <v>0</v>
      </c>
      <c r="AO175" s="37">
        <v>0</v>
      </c>
      <c r="AP175" s="37">
        <v>0</v>
      </c>
      <c r="AQ175" s="37">
        <v>0</v>
      </c>
      <c r="AR175" s="37">
        <v>0</v>
      </c>
      <c r="AS175" s="87" t="s">
        <v>339</v>
      </c>
    </row>
    <row r="176" spans="1:45" ht="30.75" customHeight="1">
      <c r="A176" s="37">
        <f t="shared" si="40"/>
        <v>164</v>
      </c>
      <c r="B176" s="37" t="s">
        <v>296</v>
      </c>
      <c r="C176" s="38" t="s">
        <v>317</v>
      </c>
      <c r="D176" s="42" t="s">
        <v>318</v>
      </c>
      <c r="E176" s="34" t="s">
        <v>149</v>
      </c>
      <c r="F176" s="73" t="s">
        <v>128</v>
      </c>
      <c r="G176" s="34" t="s">
        <v>75</v>
      </c>
      <c r="H176" s="34"/>
      <c r="I176" s="37" t="s">
        <v>371</v>
      </c>
      <c r="J176" s="37" t="s">
        <v>370</v>
      </c>
      <c r="K176" s="37" t="s">
        <v>25</v>
      </c>
      <c r="L176" s="37" t="s">
        <v>31</v>
      </c>
      <c r="M176" s="37" t="s">
        <v>30</v>
      </c>
      <c r="N176" s="78" t="s">
        <v>44</v>
      </c>
      <c r="O176" s="40">
        <f t="shared" si="50"/>
        <v>7.5</v>
      </c>
      <c r="P176" s="36">
        <f>IF(O176=0,0,IF(H176=0,VLOOKUP(G176,'Ma-Chuc_Danh'!$A$5:$C$9,2,0),VLOOKUP(G176,'Ma-Chuc_Danh'!$E$5:$G$7,2,0)))</f>
        <v>70000</v>
      </c>
      <c r="Q176" s="41">
        <f t="shared" si="46"/>
        <v>525000</v>
      </c>
      <c r="R176" s="40">
        <f t="shared" si="51"/>
        <v>0</v>
      </c>
      <c r="S176" s="36">
        <f>IF(R176=0,0,IF(H176=0,VLOOKUP(G176,'Ma-Chuc_Danh'!$A$5:$C$9,3,0),VLOOKUP(G176,'Ma-Chuc_Danh'!$E$5:$G$7,3,0)))</f>
        <v>0</v>
      </c>
      <c r="T176" s="41">
        <f t="shared" si="47"/>
        <v>0</v>
      </c>
      <c r="U176" s="35">
        <f t="shared" si="48"/>
        <v>7.5</v>
      </c>
      <c r="V176" s="41">
        <f t="shared" si="49"/>
        <v>525000</v>
      </c>
      <c r="W176" s="41"/>
      <c r="X176" s="41">
        <f t="shared" si="41"/>
        <v>525000</v>
      </c>
      <c r="Y176" s="41"/>
      <c r="Z176" s="37">
        <v>0</v>
      </c>
      <c r="AA176" s="37">
        <v>7.5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37">
        <v>0</v>
      </c>
      <c r="AJ176" s="37">
        <v>0</v>
      </c>
      <c r="AK176" s="37">
        <v>0</v>
      </c>
      <c r="AL176" s="37">
        <v>0</v>
      </c>
      <c r="AM176" s="37">
        <v>0</v>
      </c>
      <c r="AN176" s="37">
        <v>0</v>
      </c>
      <c r="AO176" s="37">
        <v>0</v>
      </c>
      <c r="AP176" s="37">
        <v>0</v>
      </c>
      <c r="AQ176" s="37">
        <v>0</v>
      </c>
      <c r="AR176" s="37">
        <v>0</v>
      </c>
      <c r="AS176" s="87" t="s">
        <v>339</v>
      </c>
    </row>
    <row r="177" spans="1:45" ht="30.75" customHeight="1">
      <c r="A177" s="37">
        <f t="shared" si="40"/>
        <v>165</v>
      </c>
      <c r="B177" s="37" t="s">
        <v>296</v>
      </c>
      <c r="C177" s="38" t="s">
        <v>317</v>
      </c>
      <c r="D177" s="42" t="s">
        <v>318</v>
      </c>
      <c r="E177" s="34" t="s">
        <v>149</v>
      </c>
      <c r="F177" s="73" t="s">
        <v>128</v>
      </c>
      <c r="G177" s="34" t="s">
        <v>75</v>
      </c>
      <c r="H177" s="34"/>
      <c r="I177" s="37" t="s">
        <v>371</v>
      </c>
      <c r="J177" s="37" t="s">
        <v>370</v>
      </c>
      <c r="K177" s="37" t="s">
        <v>25</v>
      </c>
      <c r="L177" s="37" t="s">
        <v>31</v>
      </c>
      <c r="M177" s="37" t="s">
        <v>30</v>
      </c>
      <c r="N177" s="78" t="s">
        <v>44</v>
      </c>
      <c r="O177" s="40">
        <f t="shared" si="50"/>
        <v>7.5</v>
      </c>
      <c r="P177" s="36">
        <f>IF(O177=0,0,IF(H177=0,VLOOKUP(G177,'Ma-Chuc_Danh'!$A$5:$C$9,2,0),VLOOKUP(G177,'Ma-Chuc_Danh'!$E$5:$G$7,2,0)))</f>
        <v>70000</v>
      </c>
      <c r="Q177" s="41">
        <f t="shared" si="46"/>
        <v>525000</v>
      </c>
      <c r="R177" s="40">
        <f t="shared" si="51"/>
        <v>0</v>
      </c>
      <c r="S177" s="36">
        <f>IF(R177=0,0,IF(H177=0,VLOOKUP(G177,'Ma-Chuc_Danh'!$A$5:$C$9,3,0),VLOOKUP(G177,'Ma-Chuc_Danh'!$E$5:$G$7,3,0)))</f>
        <v>0</v>
      </c>
      <c r="T177" s="41">
        <f t="shared" si="47"/>
        <v>0</v>
      </c>
      <c r="U177" s="35">
        <f t="shared" si="48"/>
        <v>7.5</v>
      </c>
      <c r="V177" s="41">
        <f t="shared" si="49"/>
        <v>525000</v>
      </c>
      <c r="W177" s="41"/>
      <c r="X177" s="41">
        <f t="shared" si="41"/>
        <v>525000</v>
      </c>
      <c r="Y177" s="41"/>
      <c r="Z177" s="37">
        <v>0</v>
      </c>
      <c r="AA177" s="37">
        <v>7.5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  <c r="AI177" s="37">
        <v>0</v>
      </c>
      <c r="AJ177" s="37">
        <v>0</v>
      </c>
      <c r="AK177" s="37">
        <v>0</v>
      </c>
      <c r="AL177" s="37">
        <v>0</v>
      </c>
      <c r="AM177" s="37">
        <v>0</v>
      </c>
      <c r="AN177" s="37">
        <v>0</v>
      </c>
      <c r="AO177" s="37">
        <v>0</v>
      </c>
      <c r="AP177" s="37">
        <v>0</v>
      </c>
      <c r="AQ177" s="37">
        <v>0</v>
      </c>
      <c r="AR177" s="37">
        <v>0</v>
      </c>
      <c r="AS177" s="87" t="s">
        <v>339</v>
      </c>
    </row>
    <row r="178" spans="1:45" ht="30.75" customHeight="1">
      <c r="A178" s="37">
        <f t="shared" si="40"/>
        <v>166</v>
      </c>
      <c r="B178" s="37" t="s">
        <v>163</v>
      </c>
      <c r="C178" s="38" t="s">
        <v>179</v>
      </c>
      <c r="D178" s="42" t="s">
        <v>36</v>
      </c>
      <c r="E178" s="34" t="s">
        <v>149</v>
      </c>
      <c r="F178" s="42" t="s">
        <v>128</v>
      </c>
      <c r="G178" s="34" t="s">
        <v>75</v>
      </c>
      <c r="H178" s="34"/>
      <c r="I178" s="37" t="s">
        <v>372</v>
      </c>
      <c r="J178" s="37" t="s">
        <v>370</v>
      </c>
      <c r="K178" s="37" t="s">
        <v>23</v>
      </c>
      <c r="L178" s="37" t="s">
        <v>31</v>
      </c>
      <c r="M178" s="37" t="s">
        <v>30</v>
      </c>
      <c r="N178" s="78" t="s">
        <v>44</v>
      </c>
      <c r="O178" s="40">
        <f t="shared" si="50"/>
        <v>45</v>
      </c>
      <c r="P178" s="36">
        <f>IF(O178=0,0,IF(H178=0,VLOOKUP(G178,'Ma-Chuc_Danh'!$A$5:$C$9,2,0),VLOOKUP(G178,'Ma-Chuc_Danh'!$E$5:$G$7,2,0)))</f>
        <v>70000</v>
      </c>
      <c r="Q178" s="41">
        <f t="shared" si="46"/>
        <v>3150000</v>
      </c>
      <c r="R178" s="40">
        <f t="shared" si="51"/>
        <v>0</v>
      </c>
      <c r="S178" s="36">
        <f>IF(R178=0,0,IF(H178=0,VLOOKUP(G178,'Ma-Chuc_Danh'!$A$5:$C$9,3,0),VLOOKUP(G178,'Ma-Chuc_Danh'!$E$5:$G$7,3,0)))</f>
        <v>0</v>
      </c>
      <c r="T178" s="41">
        <f t="shared" si="47"/>
        <v>0</v>
      </c>
      <c r="U178" s="35">
        <f t="shared" si="48"/>
        <v>45</v>
      </c>
      <c r="V178" s="41">
        <f t="shared" si="49"/>
        <v>3150000</v>
      </c>
      <c r="W178" s="41"/>
      <c r="X178" s="41">
        <f t="shared" si="41"/>
        <v>3150000</v>
      </c>
      <c r="Y178" s="41"/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45</v>
      </c>
      <c r="AF178" s="37">
        <v>0</v>
      </c>
      <c r="AG178" s="37">
        <v>0</v>
      </c>
      <c r="AH178" s="37">
        <v>0</v>
      </c>
      <c r="AI178" s="37">
        <v>0</v>
      </c>
      <c r="AJ178" s="37">
        <v>0</v>
      </c>
      <c r="AK178" s="37">
        <v>0</v>
      </c>
      <c r="AL178" s="37">
        <v>0</v>
      </c>
      <c r="AM178" s="37">
        <v>0</v>
      </c>
      <c r="AN178" s="37">
        <v>0</v>
      </c>
      <c r="AO178" s="37">
        <v>0</v>
      </c>
      <c r="AP178" s="37">
        <v>0</v>
      </c>
      <c r="AQ178" s="37">
        <v>0</v>
      </c>
      <c r="AR178" s="37">
        <v>0</v>
      </c>
      <c r="AS178" s="87" t="s">
        <v>339</v>
      </c>
    </row>
    <row r="179" spans="1:45" ht="30.75" customHeight="1">
      <c r="A179" s="37">
        <f t="shared" si="40"/>
        <v>167</v>
      </c>
      <c r="B179" s="37" t="s">
        <v>163</v>
      </c>
      <c r="C179" s="38" t="s">
        <v>179</v>
      </c>
      <c r="D179" s="42" t="s">
        <v>36</v>
      </c>
      <c r="E179" s="34" t="s">
        <v>149</v>
      </c>
      <c r="F179" s="42" t="s">
        <v>128</v>
      </c>
      <c r="G179" s="34" t="s">
        <v>75</v>
      </c>
      <c r="H179" s="34"/>
      <c r="I179" s="37" t="s">
        <v>372</v>
      </c>
      <c r="J179" s="37" t="s">
        <v>370</v>
      </c>
      <c r="K179" s="37" t="s">
        <v>23</v>
      </c>
      <c r="L179" s="37" t="s">
        <v>31</v>
      </c>
      <c r="M179" s="37" t="s">
        <v>30</v>
      </c>
      <c r="N179" s="78" t="s">
        <v>44</v>
      </c>
      <c r="O179" s="40">
        <f t="shared" si="50"/>
        <v>45</v>
      </c>
      <c r="P179" s="36">
        <f>IF(O179=0,0,IF(H179=0,VLOOKUP(G179,'Ma-Chuc_Danh'!$A$5:$C$9,2,0),VLOOKUP(G179,'Ma-Chuc_Danh'!$E$5:$G$7,2,0)))</f>
        <v>70000</v>
      </c>
      <c r="Q179" s="41">
        <f t="shared" si="46"/>
        <v>3150000</v>
      </c>
      <c r="R179" s="40">
        <f t="shared" si="51"/>
        <v>0</v>
      </c>
      <c r="S179" s="36">
        <f>IF(R179=0,0,IF(H179=0,VLOOKUP(G179,'Ma-Chuc_Danh'!$A$5:$C$9,3,0),VLOOKUP(G179,'Ma-Chuc_Danh'!$E$5:$G$7,3,0)))</f>
        <v>0</v>
      </c>
      <c r="T179" s="41">
        <f t="shared" si="47"/>
        <v>0</v>
      </c>
      <c r="U179" s="35">
        <f t="shared" si="48"/>
        <v>45</v>
      </c>
      <c r="V179" s="41">
        <f t="shared" si="49"/>
        <v>3150000</v>
      </c>
      <c r="W179" s="41"/>
      <c r="X179" s="41">
        <f t="shared" si="41"/>
        <v>3150000</v>
      </c>
      <c r="Y179" s="41"/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45</v>
      </c>
      <c r="AF179" s="37">
        <v>0</v>
      </c>
      <c r="AG179" s="37">
        <v>0</v>
      </c>
      <c r="AH179" s="37">
        <v>0</v>
      </c>
      <c r="AI179" s="37">
        <v>0</v>
      </c>
      <c r="AJ179" s="37">
        <v>0</v>
      </c>
      <c r="AK179" s="37">
        <v>0</v>
      </c>
      <c r="AL179" s="37">
        <v>0</v>
      </c>
      <c r="AM179" s="37">
        <v>0</v>
      </c>
      <c r="AN179" s="37">
        <v>0</v>
      </c>
      <c r="AO179" s="37">
        <v>0</v>
      </c>
      <c r="AP179" s="37">
        <v>0</v>
      </c>
      <c r="AQ179" s="37">
        <v>0</v>
      </c>
      <c r="AR179" s="37">
        <v>0</v>
      </c>
      <c r="AS179" s="87" t="s">
        <v>339</v>
      </c>
    </row>
    <row r="180" spans="1:45" ht="30.75" customHeight="1">
      <c r="A180" s="37">
        <f t="shared" si="40"/>
        <v>168</v>
      </c>
      <c r="B180" s="37" t="s">
        <v>163</v>
      </c>
      <c r="C180" s="38" t="s">
        <v>179</v>
      </c>
      <c r="D180" s="39" t="s">
        <v>36</v>
      </c>
      <c r="E180" s="34" t="s">
        <v>149</v>
      </c>
      <c r="F180" s="33" t="s">
        <v>128</v>
      </c>
      <c r="G180" s="34" t="s">
        <v>75</v>
      </c>
      <c r="H180" s="34"/>
      <c r="I180" s="37" t="s">
        <v>372</v>
      </c>
      <c r="J180" s="37" t="s">
        <v>370</v>
      </c>
      <c r="K180" s="37" t="s">
        <v>23</v>
      </c>
      <c r="L180" s="37" t="s">
        <v>31</v>
      </c>
      <c r="M180" s="37" t="s">
        <v>30</v>
      </c>
      <c r="N180" s="78" t="s">
        <v>44</v>
      </c>
      <c r="O180" s="40">
        <f t="shared" si="50"/>
        <v>45</v>
      </c>
      <c r="P180" s="36">
        <f>IF(O180=0,0,IF(H180=0,VLOOKUP(G180,'Ma-Chuc_Danh'!$A$5:$C$9,2,0),VLOOKUP(G180,'Ma-Chuc_Danh'!$E$5:$G$7,2,0)))</f>
        <v>70000</v>
      </c>
      <c r="Q180" s="41">
        <f t="shared" si="46"/>
        <v>3150000</v>
      </c>
      <c r="R180" s="40">
        <f t="shared" si="51"/>
        <v>0</v>
      </c>
      <c r="S180" s="36">
        <f>IF(R180=0,0,IF(H180=0,VLOOKUP(G180,'Ma-Chuc_Danh'!$A$5:$C$9,3,0),VLOOKUP(G180,'Ma-Chuc_Danh'!$E$5:$G$7,3,0)))</f>
        <v>0</v>
      </c>
      <c r="T180" s="41">
        <f t="shared" si="47"/>
        <v>0</v>
      </c>
      <c r="U180" s="35">
        <f t="shared" si="48"/>
        <v>45</v>
      </c>
      <c r="V180" s="41">
        <f t="shared" si="49"/>
        <v>3150000</v>
      </c>
      <c r="W180" s="41"/>
      <c r="X180" s="41">
        <f t="shared" si="41"/>
        <v>3150000</v>
      </c>
      <c r="Y180" s="41"/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45</v>
      </c>
      <c r="AF180" s="37">
        <v>0</v>
      </c>
      <c r="AG180" s="37">
        <v>0</v>
      </c>
      <c r="AH180" s="37">
        <v>0</v>
      </c>
      <c r="AI180" s="37">
        <v>0</v>
      </c>
      <c r="AJ180" s="37">
        <v>0</v>
      </c>
      <c r="AK180" s="37">
        <v>0</v>
      </c>
      <c r="AL180" s="37">
        <v>0</v>
      </c>
      <c r="AM180" s="37">
        <v>0</v>
      </c>
      <c r="AN180" s="37">
        <v>0</v>
      </c>
      <c r="AO180" s="37">
        <v>0</v>
      </c>
      <c r="AP180" s="37">
        <v>0</v>
      </c>
      <c r="AQ180" s="37">
        <v>0</v>
      </c>
      <c r="AR180" s="37">
        <v>0</v>
      </c>
      <c r="AS180" s="87" t="s">
        <v>339</v>
      </c>
    </row>
    <row r="181" spans="1:45" ht="30.75" customHeight="1">
      <c r="A181" s="37">
        <f t="shared" si="40"/>
        <v>169</v>
      </c>
      <c r="B181" s="37" t="s">
        <v>163</v>
      </c>
      <c r="C181" s="38" t="s">
        <v>179</v>
      </c>
      <c r="D181" s="39" t="s">
        <v>36</v>
      </c>
      <c r="E181" s="34" t="s">
        <v>149</v>
      </c>
      <c r="F181" s="33" t="s">
        <v>128</v>
      </c>
      <c r="G181" s="34" t="s">
        <v>75</v>
      </c>
      <c r="H181" s="34"/>
      <c r="I181" s="37" t="s">
        <v>372</v>
      </c>
      <c r="J181" s="37" t="s">
        <v>370</v>
      </c>
      <c r="K181" s="37" t="s">
        <v>23</v>
      </c>
      <c r="L181" s="37" t="s">
        <v>31</v>
      </c>
      <c r="M181" s="37" t="s">
        <v>30</v>
      </c>
      <c r="N181" s="78" t="s">
        <v>44</v>
      </c>
      <c r="O181" s="40">
        <f t="shared" si="50"/>
        <v>45</v>
      </c>
      <c r="P181" s="36">
        <f>IF(O181=0,0,IF(H181=0,VLOOKUP(G181,'Ma-Chuc_Danh'!$A$5:$C$9,2,0),VLOOKUP(G181,'Ma-Chuc_Danh'!$E$5:$G$7,2,0)))</f>
        <v>70000</v>
      </c>
      <c r="Q181" s="41">
        <f t="shared" si="46"/>
        <v>3150000</v>
      </c>
      <c r="R181" s="40">
        <f t="shared" si="51"/>
        <v>0</v>
      </c>
      <c r="S181" s="36">
        <f>IF(R181=0,0,IF(H181=0,VLOOKUP(G181,'Ma-Chuc_Danh'!$A$5:$C$9,3,0),VLOOKUP(G181,'Ma-Chuc_Danh'!$E$5:$G$7,3,0)))</f>
        <v>0</v>
      </c>
      <c r="T181" s="41">
        <f t="shared" si="47"/>
        <v>0</v>
      </c>
      <c r="U181" s="35">
        <f t="shared" si="48"/>
        <v>45</v>
      </c>
      <c r="V181" s="41">
        <f t="shared" si="49"/>
        <v>3150000</v>
      </c>
      <c r="W181" s="41"/>
      <c r="X181" s="41">
        <f t="shared" si="41"/>
        <v>3150000</v>
      </c>
      <c r="Y181" s="41"/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45</v>
      </c>
      <c r="AF181" s="37">
        <v>0</v>
      </c>
      <c r="AG181" s="37">
        <v>0</v>
      </c>
      <c r="AH181" s="37">
        <v>0</v>
      </c>
      <c r="AI181" s="37">
        <v>0</v>
      </c>
      <c r="AJ181" s="37">
        <v>0</v>
      </c>
      <c r="AK181" s="37">
        <v>0</v>
      </c>
      <c r="AL181" s="37">
        <v>0</v>
      </c>
      <c r="AM181" s="37">
        <v>0</v>
      </c>
      <c r="AN181" s="37">
        <v>0</v>
      </c>
      <c r="AO181" s="37">
        <v>0</v>
      </c>
      <c r="AP181" s="37">
        <v>0</v>
      </c>
      <c r="AQ181" s="37">
        <v>0</v>
      </c>
      <c r="AR181" s="37">
        <v>0</v>
      </c>
      <c r="AS181" s="87" t="s">
        <v>339</v>
      </c>
    </row>
    <row r="182" spans="1:45" ht="30.75" customHeight="1">
      <c r="A182" s="37">
        <f t="shared" si="40"/>
        <v>170</v>
      </c>
      <c r="B182" s="37" t="s">
        <v>163</v>
      </c>
      <c r="C182" s="38" t="s">
        <v>179</v>
      </c>
      <c r="D182" s="39" t="s">
        <v>36</v>
      </c>
      <c r="E182" s="34" t="s">
        <v>149</v>
      </c>
      <c r="F182" s="33" t="s">
        <v>128</v>
      </c>
      <c r="G182" s="34" t="s">
        <v>75</v>
      </c>
      <c r="H182" s="34"/>
      <c r="I182" s="37" t="s">
        <v>372</v>
      </c>
      <c r="J182" s="37" t="s">
        <v>370</v>
      </c>
      <c r="K182" s="37" t="s">
        <v>23</v>
      </c>
      <c r="L182" s="37" t="s">
        <v>31</v>
      </c>
      <c r="M182" s="37" t="s">
        <v>30</v>
      </c>
      <c r="N182" s="78" t="s">
        <v>44</v>
      </c>
      <c r="O182" s="40">
        <f t="shared" si="50"/>
        <v>45</v>
      </c>
      <c r="P182" s="36">
        <f>IF(O182=0,0,IF(H182=0,VLOOKUP(G182,'Ma-Chuc_Danh'!$A$5:$C$9,2,0),VLOOKUP(G182,'Ma-Chuc_Danh'!$E$5:$G$7,2,0)))</f>
        <v>70000</v>
      </c>
      <c r="Q182" s="41">
        <f t="shared" si="46"/>
        <v>3150000</v>
      </c>
      <c r="R182" s="40">
        <f t="shared" si="51"/>
        <v>0</v>
      </c>
      <c r="S182" s="36">
        <f>IF(R182=0,0,IF(H182=0,VLOOKUP(G182,'Ma-Chuc_Danh'!$A$5:$C$9,3,0),VLOOKUP(G182,'Ma-Chuc_Danh'!$E$5:$G$7,3,0)))</f>
        <v>0</v>
      </c>
      <c r="T182" s="41">
        <f t="shared" si="47"/>
        <v>0</v>
      </c>
      <c r="U182" s="35">
        <f t="shared" si="48"/>
        <v>45</v>
      </c>
      <c r="V182" s="41">
        <f t="shared" si="49"/>
        <v>3150000</v>
      </c>
      <c r="W182" s="41"/>
      <c r="X182" s="41">
        <f t="shared" si="41"/>
        <v>3150000</v>
      </c>
      <c r="Y182" s="41"/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45</v>
      </c>
      <c r="AF182" s="37">
        <v>0</v>
      </c>
      <c r="AG182" s="37">
        <v>0</v>
      </c>
      <c r="AH182" s="37">
        <v>0</v>
      </c>
      <c r="AI182" s="37">
        <v>0</v>
      </c>
      <c r="AJ182" s="37">
        <v>0</v>
      </c>
      <c r="AK182" s="37">
        <v>0</v>
      </c>
      <c r="AL182" s="37">
        <v>0</v>
      </c>
      <c r="AM182" s="37">
        <v>0</v>
      </c>
      <c r="AN182" s="37">
        <v>0</v>
      </c>
      <c r="AO182" s="37">
        <v>0</v>
      </c>
      <c r="AP182" s="37">
        <v>0</v>
      </c>
      <c r="AQ182" s="37">
        <v>0</v>
      </c>
      <c r="AR182" s="37">
        <v>0</v>
      </c>
      <c r="AS182" s="87" t="s">
        <v>339</v>
      </c>
    </row>
    <row r="183" spans="1:45" ht="30.75" customHeight="1">
      <c r="A183" s="37">
        <f t="shared" si="40"/>
        <v>171</v>
      </c>
      <c r="B183" s="37" t="s">
        <v>163</v>
      </c>
      <c r="C183" s="38" t="s">
        <v>179</v>
      </c>
      <c r="D183" s="39" t="s">
        <v>36</v>
      </c>
      <c r="E183" s="34" t="s">
        <v>149</v>
      </c>
      <c r="F183" s="33" t="s">
        <v>128</v>
      </c>
      <c r="G183" s="34" t="s">
        <v>75</v>
      </c>
      <c r="H183" s="34"/>
      <c r="I183" s="37" t="s">
        <v>372</v>
      </c>
      <c r="J183" s="37" t="s">
        <v>370</v>
      </c>
      <c r="K183" s="37" t="s">
        <v>23</v>
      </c>
      <c r="L183" s="37" t="s">
        <v>31</v>
      </c>
      <c r="M183" s="37" t="s">
        <v>30</v>
      </c>
      <c r="N183" s="78" t="s">
        <v>44</v>
      </c>
      <c r="O183" s="40">
        <f t="shared" si="50"/>
        <v>45.8</v>
      </c>
      <c r="P183" s="36">
        <f>IF(O183=0,0,IF(H183=0,VLOOKUP(G183,'Ma-Chuc_Danh'!$A$5:$C$9,2,0),VLOOKUP(G183,'Ma-Chuc_Danh'!$E$5:$G$7,2,0)))</f>
        <v>70000</v>
      </c>
      <c r="Q183" s="41">
        <f t="shared" si="46"/>
        <v>3206000</v>
      </c>
      <c r="R183" s="40">
        <f t="shared" si="51"/>
        <v>0</v>
      </c>
      <c r="S183" s="36">
        <f>IF(R183=0,0,IF(H183=0,VLOOKUP(G183,'Ma-Chuc_Danh'!$A$5:$C$9,3,0),VLOOKUP(G183,'Ma-Chuc_Danh'!$E$5:$G$7,3,0)))</f>
        <v>0</v>
      </c>
      <c r="T183" s="41">
        <f t="shared" si="47"/>
        <v>0</v>
      </c>
      <c r="U183" s="35">
        <f t="shared" si="48"/>
        <v>45.8</v>
      </c>
      <c r="V183" s="41">
        <f t="shared" si="49"/>
        <v>3206000</v>
      </c>
      <c r="W183" s="41"/>
      <c r="X183" s="41">
        <f t="shared" si="41"/>
        <v>3206000</v>
      </c>
      <c r="Y183" s="41"/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45.8</v>
      </c>
      <c r="AF183" s="37">
        <v>0</v>
      </c>
      <c r="AG183" s="37">
        <v>0</v>
      </c>
      <c r="AH183" s="37">
        <v>0</v>
      </c>
      <c r="AI183" s="37">
        <v>0</v>
      </c>
      <c r="AJ183" s="37">
        <v>0</v>
      </c>
      <c r="AK183" s="37">
        <v>0</v>
      </c>
      <c r="AL183" s="37">
        <v>0</v>
      </c>
      <c r="AM183" s="37">
        <v>0</v>
      </c>
      <c r="AN183" s="37">
        <v>0</v>
      </c>
      <c r="AO183" s="37">
        <v>0</v>
      </c>
      <c r="AP183" s="37">
        <v>0</v>
      </c>
      <c r="AQ183" s="37">
        <v>0</v>
      </c>
      <c r="AR183" s="37">
        <v>0</v>
      </c>
      <c r="AS183" s="87" t="s">
        <v>339</v>
      </c>
    </row>
    <row r="184" spans="1:45" ht="30.75" customHeight="1">
      <c r="A184" s="37">
        <f t="shared" si="40"/>
        <v>172</v>
      </c>
      <c r="B184" s="37" t="s">
        <v>163</v>
      </c>
      <c r="C184" s="38" t="s">
        <v>179</v>
      </c>
      <c r="D184" s="39" t="s">
        <v>36</v>
      </c>
      <c r="E184" s="34" t="s">
        <v>149</v>
      </c>
      <c r="F184" s="33" t="s">
        <v>128</v>
      </c>
      <c r="G184" s="34" t="s">
        <v>75</v>
      </c>
      <c r="H184" s="34"/>
      <c r="I184" s="37" t="s">
        <v>372</v>
      </c>
      <c r="J184" s="37" t="s">
        <v>370</v>
      </c>
      <c r="K184" s="37" t="s">
        <v>24</v>
      </c>
      <c r="L184" s="37" t="s">
        <v>31</v>
      </c>
      <c r="M184" s="37" t="s">
        <v>30</v>
      </c>
      <c r="N184" s="78" t="s">
        <v>44</v>
      </c>
      <c r="O184" s="40">
        <f t="shared" si="50"/>
        <v>3</v>
      </c>
      <c r="P184" s="36">
        <f>IF(O184=0,0,IF(H184=0,VLOOKUP(G184,'Ma-Chuc_Danh'!$A$5:$C$9,2,0),VLOOKUP(G184,'Ma-Chuc_Danh'!$E$5:$G$7,2,0)))</f>
        <v>70000</v>
      </c>
      <c r="Q184" s="41">
        <f t="shared" si="46"/>
        <v>210000</v>
      </c>
      <c r="R184" s="40">
        <f t="shared" si="51"/>
        <v>0</v>
      </c>
      <c r="S184" s="36">
        <f>IF(R184=0,0,IF(H184=0,VLOOKUP(G184,'Ma-Chuc_Danh'!$A$5:$C$9,3,0),VLOOKUP(G184,'Ma-Chuc_Danh'!$E$5:$G$7,3,0)))</f>
        <v>0</v>
      </c>
      <c r="T184" s="41">
        <f t="shared" si="47"/>
        <v>0</v>
      </c>
      <c r="U184" s="35">
        <f t="shared" si="48"/>
        <v>3</v>
      </c>
      <c r="V184" s="41">
        <f t="shared" si="49"/>
        <v>210000</v>
      </c>
      <c r="W184" s="41"/>
      <c r="X184" s="41">
        <f t="shared" si="41"/>
        <v>210000</v>
      </c>
      <c r="Y184" s="41"/>
      <c r="Z184" s="37">
        <v>0</v>
      </c>
      <c r="AA184" s="37">
        <v>0</v>
      </c>
      <c r="AB184" s="37">
        <v>3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  <c r="AI184" s="37">
        <v>0</v>
      </c>
      <c r="AJ184" s="37">
        <v>0</v>
      </c>
      <c r="AK184" s="37">
        <v>0</v>
      </c>
      <c r="AL184" s="37">
        <v>0</v>
      </c>
      <c r="AM184" s="37">
        <v>0</v>
      </c>
      <c r="AN184" s="37">
        <v>0</v>
      </c>
      <c r="AO184" s="37">
        <v>0</v>
      </c>
      <c r="AP184" s="37">
        <v>0</v>
      </c>
      <c r="AQ184" s="37">
        <v>0</v>
      </c>
      <c r="AR184" s="37">
        <v>0</v>
      </c>
      <c r="AS184" s="87" t="s">
        <v>339</v>
      </c>
    </row>
    <row r="185" spans="1:45" ht="30.75" customHeight="1">
      <c r="A185" s="37">
        <f t="shared" si="40"/>
        <v>173</v>
      </c>
      <c r="B185" s="37" t="s">
        <v>163</v>
      </c>
      <c r="C185" s="38" t="s">
        <v>179</v>
      </c>
      <c r="D185" s="39" t="s">
        <v>36</v>
      </c>
      <c r="E185" s="34" t="s">
        <v>149</v>
      </c>
      <c r="F185" s="33" t="s">
        <v>128</v>
      </c>
      <c r="G185" s="34" t="s">
        <v>75</v>
      </c>
      <c r="H185" s="34"/>
      <c r="I185" s="37" t="s">
        <v>372</v>
      </c>
      <c r="J185" s="37" t="s">
        <v>370</v>
      </c>
      <c r="K185" s="37" t="s">
        <v>24</v>
      </c>
      <c r="L185" s="37" t="s">
        <v>31</v>
      </c>
      <c r="M185" s="37" t="s">
        <v>30</v>
      </c>
      <c r="N185" s="78" t="s">
        <v>44</v>
      </c>
      <c r="O185" s="40">
        <f t="shared" si="50"/>
        <v>3</v>
      </c>
      <c r="P185" s="36">
        <f>IF(O185=0,0,IF(H185=0,VLOOKUP(G185,'Ma-Chuc_Danh'!$A$5:$C$9,2,0),VLOOKUP(G185,'Ma-Chuc_Danh'!$E$5:$G$7,2,0)))</f>
        <v>70000</v>
      </c>
      <c r="Q185" s="41">
        <f t="shared" si="46"/>
        <v>210000</v>
      </c>
      <c r="R185" s="40">
        <f t="shared" si="51"/>
        <v>0</v>
      </c>
      <c r="S185" s="36">
        <f>IF(R185=0,0,IF(H185=0,VLOOKUP(G185,'Ma-Chuc_Danh'!$A$5:$C$9,3,0),VLOOKUP(G185,'Ma-Chuc_Danh'!$E$5:$G$7,3,0)))</f>
        <v>0</v>
      </c>
      <c r="T185" s="41">
        <f t="shared" si="47"/>
        <v>0</v>
      </c>
      <c r="U185" s="35">
        <f t="shared" si="48"/>
        <v>3</v>
      </c>
      <c r="V185" s="41">
        <f t="shared" si="49"/>
        <v>210000</v>
      </c>
      <c r="W185" s="41"/>
      <c r="X185" s="41">
        <f t="shared" si="41"/>
        <v>210000</v>
      </c>
      <c r="Y185" s="41"/>
      <c r="Z185" s="37">
        <v>0</v>
      </c>
      <c r="AA185" s="37">
        <v>0</v>
      </c>
      <c r="AB185" s="37">
        <v>3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  <c r="AI185" s="37">
        <v>0</v>
      </c>
      <c r="AJ185" s="37">
        <v>0</v>
      </c>
      <c r="AK185" s="37">
        <v>0</v>
      </c>
      <c r="AL185" s="37">
        <v>0</v>
      </c>
      <c r="AM185" s="37">
        <v>0</v>
      </c>
      <c r="AN185" s="37">
        <v>0</v>
      </c>
      <c r="AO185" s="37">
        <v>0</v>
      </c>
      <c r="AP185" s="37">
        <v>0</v>
      </c>
      <c r="AQ185" s="37">
        <v>0</v>
      </c>
      <c r="AR185" s="37">
        <v>0</v>
      </c>
      <c r="AS185" s="87" t="s">
        <v>339</v>
      </c>
    </row>
    <row r="186" spans="1:45" ht="30.75" customHeight="1">
      <c r="A186" s="37">
        <f t="shared" si="40"/>
        <v>174</v>
      </c>
      <c r="B186" s="37" t="s">
        <v>163</v>
      </c>
      <c r="C186" s="38" t="s">
        <v>179</v>
      </c>
      <c r="D186" s="39" t="s">
        <v>36</v>
      </c>
      <c r="E186" s="34" t="s">
        <v>149</v>
      </c>
      <c r="F186" s="33" t="s">
        <v>128</v>
      </c>
      <c r="G186" s="34" t="s">
        <v>75</v>
      </c>
      <c r="H186" s="34"/>
      <c r="I186" s="37" t="s">
        <v>372</v>
      </c>
      <c r="J186" s="37" t="s">
        <v>370</v>
      </c>
      <c r="K186" s="37" t="s">
        <v>24</v>
      </c>
      <c r="L186" s="37" t="s">
        <v>31</v>
      </c>
      <c r="M186" s="37" t="s">
        <v>30</v>
      </c>
      <c r="N186" s="78" t="s">
        <v>44</v>
      </c>
      <c r="O186" s="40">
        <f t="shared" si="50"/>
        <v>3</v>
      </c>
      <c r="P186" s="36">
        <f>IF(O186=0,0,IF(H186=0,VLOOKUP(G186,'Ma-Chuc_Danh'!$A$5:$C$9,2,0),VLOOKUP(G186,'Ma-Chuc_Danh'!$E$5:$G$7,2,0)))</f>
        <v>70000</v>
      </c>
      <c r="Q186" s="41">
        <f t="shared" si="46"/>
        <v>210000</v>
      </c>
      <c r="R186" s="40">
        <f t="shared" si="51"/>
        <v>0</v>
      </c>
      <c r="S186" s="36">
        <f>IF(R186=0,0,IF(H186=0,VLOOKUP(G186,'Ma-Chuc_Danh'!$A$5:$C$9,3,0),VLOOKUP(G186,'Ma-Chuc_Danh'!$E$5:$G$7,3,0)))</f>
        <v>0</v>
      </c>
      <c r="T186" s="41">
        <f t="shared" si="47"/>
        <v>0</v>
      </c>
      <c r="U186" s="35">
        <f t="shared" si="48"/>
        <v>3</v>
      </c>
      <c r="V186" s="41">
        <f t="shared" si="49"/>
        <v>210000</v>
      </c>
      <c r="W186" s="41"/>
      <c r="X186" s="41">
        <f t="shared" si="41"/>
        <v>210000</v>
      </c>
      <c r="Y186" s="41"/>
      <c r="Z186" s="37">
        <v>0</v>
      </c>
      <c r="AA186" s="37">
        <v>0</v>
      </c>
      <c r="AB186" s="37">
        <v>3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  <c r="AI186" s="37">
        <v>0</v>
      </c>
      <c r="AJ186" s="37">
        <v>0</v>
      </c>
      <c r="AK186" s="37">
        <v>0</v>
      </c>
      <c r="AL186" s="37">
        <v>0</v>
      </c>
      <c r="AM186" s="37">
        <v>0</v>
      </c>
      <c r="AN186" s="37">
        <v>0</v>
      </c>
      <c r="AO186" s="37">
        <v>0</v>
      </c>
      <c r="AP186" s="37">
        <v>0</v>
      </c>
      <c r="AQ186" s="37">
        <v>0</v>
      </c>
      <c r="AR186" s="37">
        <v>0</v>
      </c>
      <c r="AS186" s="87" t="s">
        <v>339</v>
      </c>
    </row>
    <row r="187" spans="1:45" ht="30.75" customHeight="1">
      <c r="A187" s="37">
        <f t="shared" si="40"/>
        <v>175</v>
      </c>
      <c r="B187" s="37" t="s">
        <v>163</v>
      </c>
      <c r="C187" s="38" t="s">
        <v>179</v>
      </c>
      <c r="D187" s="39" t="s">
        <v>36</v>
      </c>
      <c r="E187" s="34" t="s">
        <v>149</v>
      </c>
      <c r="F187" s="39" t="s">
        <v>128</v>
      </c>
      <c r="G187" s="34" t="s">
        <v>75</v>
      </c>
      <c r="H187" s="34"/>
      <c r="I187" s="37" t="s">
        <v>372</v>
      </c>
      <c r="J187" s="37" t="s">
        <v>370</v>
      </c>
      <c r="K187" s="37" t="s">
        <v>24</v>
      </c>
      <c r="L187" s="37" t="s">
        <v>31</v>
      </c>
      <c r="M187" s="37" t="s">
        <v>30</v>
      </c>
      <c r="N187" s="78" t="s">
        <v>44</v>
      </c>
      <c r="O187" s="40">
        <f t="shared" si="50"/>
        <v>3</v>
      </c>
      <c r="P187" s="36">
        <f>IF(O187=0,0,IF(H187=0,VLOOKUP(G187,'Ma-Chuc_Danh'!$A$5:$C$9,2,0),VLOOKUP(G187,'Ma-Chuc_Danh'!$E$5:$G$7,2,0)))</f>
        <v>70000</v>
      </c>
      <c r="Q187" s="41">
        <f t="shared" si="46"/>
        <v>210000</v>
      </c>
      <c r="R187" s="40">
        <f t="shared" si="51"/>
        <v>0</v>
      </c>
      <c r="S187" s="36">
        <f>IF(R187=0,0,IF(H187=0,VLOOKUP(G187,'Ma-Chuc_Danh'!$A$5:$C$9,3,0),VLOOKUP(G187,'Ma-Chuc_Danh'!$E$5:$G$7,3,0)))</f>
        <v>0</v>
      </c>
      <c r="T187" s="41">
        <f t="shared" si="47"/>
        <v>0</v>
      </c>
      <c r="U187" s="35">
        <f t="shared" si="48"/>
        <v>3</v>
      </c>
      <c r="V187" s="41">
        <f t="shared" si="49"/>
        <v>210000</v>
      </c>
      <c r="W187" s="41"/>
      <c r="X187" s="41">
        <f t="shared" si="41"/>
        <v>210000</v>
      </c>
      <c r="Y187" s="41"/>
      <c r="Z187" s="37">
        <v>0</v>
      </c>
      <c r="AA187" s="37">
        <v>0</v>
      </c>
      <c r="AB187" s="37">
        <v>3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  <c r="AI187" s="37">
        <v>0</v>
      </c>
      <c r="AJ187" s="37">
        <v>0</v>
      </c>
      <c r="AK187" s="37">
        <v>0</v>
      </c>
      <c r="AL187" s="37">
        <v>0</v>
      </c>
      <c r="AM187" s="37">
        <v>0</v>
      </c>
      <c r="AN187" s="37">
        <v>0</v>
      </c>
      <c r="AO187" s="37">
        <v>0</v>
      </c>
      <c r="AP187" s="37">
        <v>0</v>
      </c>
      <c r="AQ187" s="37">
        <v>0</v>
      </c>
      <c r="AR187" s="37">
        <v>0</v>
      </c>
      <c r="AS187" s="87" t="s">
        <v>339</v>
      </c>
    </row>
    <row r="188" spans="1:45" ht="30.75" customHeight="1">
      <c r="A188" s="37">
        <f t="shared" si="40"/>
        <v>176</v>
      </c>
      <c r="B188" s="37" t="s">
        <v>163</v>
      </c>
      <c r="C188" s="38" t="s">
        <v>179</v>
      </c>
      <c r="D188" s="39" t="s">
        <v>36</v>
      </c>
      <c r="E188" s="34" t="s">
        <v>149</v>
      </c>
      <c r="F188" s="39" t="s">
        <v>128</v>
      </c>
      <c r="G188" s="34" t="s">
        <v>75</v>
      </c>
      <c r="H188" s="34"/>
      <c r="I188" s="37" t="s">
        <v>372</v>
      </c>
      <c r="J188" s="37" t="s">
        <v>370</v>
      </c>
      <c r="K188" s="37" t="s">
        <v>24</v>
      </c>
      <c r="L188" s="37" t="s">
        <v>31</v>
      </c>
      <c r="M188" s="37" t="s">
        <v>30</v>
      </c>
      <c r="N188" s="78" t="s">
        <v>44</v>
      </c>
      <c r="O188" s="40">
        <f t="shared" si="50"/>
        <v>3</v>
      </c>
      <c r="P188" s="36">
        <f>IF(O188=0,0,IF(H188=0,VLOOKUP(G188,'Ma-Chuc_Danh'!$A$5:$C$9,2,0),VLOOKUP(G188,'Ma-Chuc_Danh'!$E$5:$G$7,2,0)))</f>
        <v>70000</v>
      </c>
      <c r="Q188" s="41">
        <f t="shared" si="46"/>
        <v>210000</v>
      </c>
      <c r="R188" s="40">
        <f t="shared" si="51"/>
        <v>0</v>
      </c>
      <c r="S188" s="36">
        <f>IF(R188=0,0,IF(H188=0,VLOOKUP(G188,'Ma-Chuc_Danh'!$A$5:$C$9,3,0),VLOOKUP(G188,'Ma-Chuc_Danh'!$E$5:$G$7,3,0)))</f>
        <v>0</v>
      </c>
      <c r="T188" s="41">
        <f t="shared" si="47"/>
        <v>0</v>
      </c>
      <c r="U188" s="35">
        <f t="shared" si="48"/>
        <v>3</v>
      </c>
      <c r="V188" s="41">
        <f t="shared" si="49"/>
        <v>210000</v>
      </c>
      <c r="W188" s="41"/>
      <c r="X188" s="41">
        <f t="shared" si="41"/>
        <v>210000</v>
      </c>
      <c r="Y188" s="41"/>
      <c r="Z188" s="37">
        <v>0</v>
      </c>
      <c r="AA188" s="37">
        <v>0</v>
      </c>
      <c r="AB188" s="37">
        <v>3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  <c r="AI188" s="37">
        <v>0</v>
      </c>
      <c r="AJ188" s="37">
        <v>0</v>
      </c>
      <c r="AK188" s="37">
        <v>0</v>
      </c>
      <c r="AL188" s="37">
        <v>0</v>
      </c>
      <c r="AM188" s="37">
        <v>0</v>
      </c>
      <c r="AN188" s="37">
        <v>0</v>
      </c>
      <c r="AO188" s="37">
        <v>0</v>
      </c>
      <c r="AP188" s="37">
        <v>0</v>
      </c>
      <c r="AQ188" s="37">
        <v>0</v>
      </c>
      <c r="AR188" s="37">
        <v>0</v>
      </c>
      <c r="AS188" s="87" t="s">
        <v>339</v>
      </c>
    </row>
    <row r="189" spans="1:45" ht="30.75" customHeight="1">
      <c r="A189" s="37">
        <f t="shared" si="40"/>
        <v>177</v>
      </c>
      <c r="B189" s="37" t="s">
        <v>163</v>
      </c>
      <c r="C189" s="38" t="s">
        <v>179</v>
      </c>
      <c r="D189" s="39" t="s">
        <v>36</v>
      </c>
      <c r="E189" s="34" t="s">
        <v>149</v>
      </c>
      <c r="F189" s="39" t="s">
        <v>128</v>
      </c>
      <c r="G189" s="34" t="s">
        <v>75</v>
      </c>
      <c r="H189" s="34"/>
      <c r="I189" s="37" t="s">
        <v>372</v>
      </c>
      <c r="J189" s="37" t="s">
        <v>370</v>
      </c>
      <c r="K189" s="37" t="s">
        <v>24</v>
      </c>
      <c r="L189" s="37" t="s">
        <v>31</v>
      </c>
      <c r="M189" s="37" t="s">
        <v>30</v>
      </c>
      <c r="N189" s="78" t="s">
        <v>44</v>
      </c>
      <c r="O189" s="40">
        <f t="shared" si="50"/>
        <v>3.1</v>
      </c>
      <c r="P189" s="36">
        <f>IF(O189=0,0,IF(H189=0,VLOOKUP(G189,'Ma-Chuc_Danh'!$A$5:$C$9,2,0),VLOOKUP(G189,'Ma-Chuc_Danh'!$E$5:$G$7,2,0)))</f>
        <v>70000</v>
      </c>
      <c r="Q189" s="41">
        <f>ROUND(P189*O189,0)</f>
        <v>217000</v>
      </c>
      <c r="R189" s="40">
        <f t="shared" si="51"/>
        <v>0</v>
      </c>
      <c r="S189" s="36">
        <f>IF(R189=0,0,IF(H189=0,VLOOKUP(G189,'Ma-Chuc_Danh'!$A$5:$C$9,3,0),VLOOKUP(G189,'Ma-Chuc_Danh'!$E$5:$G$7,3,0)))</f>
        <v>0</v>
      </c>
      <c r="T189" s="41">
        <f>ROUND(S189*R189,0)</f>
        <v>0</v>
      </c>
      <c r="U189" s="35">
        <f>R189+O189</f>
        <v>3.1</v>
      </c>
      <c r="V189" s="41">
        <f>T189+Q189</f>
        <v>217000</v>
      </c>
      <c r="W189" s="41"/>
      <c r="X189" s="41">
        <f t="shared" si="41"/>
        <v>217000</v>
      </c>
      <c r="Y189" s="41"/>
      <c r="Z189" s="37">
        <v>0</v>
      </c>
      <c r="AA189" s="37">
        <v>0</v>
      </c>
      <c r="AB189" s="37">
        <v>3.1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  <c r="AI189" s="37">
        <v>0</v>
      </c>
      <c r="AJ189" s="37">
        <v>0</v>
      </c>
      <c r="AK189" s="37">
        <v>0</v>
      </c>
      <c r="AL189" s="37">
        <v>0</v>
      </c>
      <c r="AM189" s="37">
        <v>0</v>
      </c>
      <c r="AN189" s="37">
        <v>0</v>
      </c>
      <c r="AO189" s="37">
        <v>0</v>
      </c>
      <c r="AP189" s="37">
        <v>0</v>
      </c>
      <c r="AQ189" s="37">
        <v>0</v>
      </c>
      <c r="AR189" s="37">
        <v>0</v>
      </c>
      <c r="AS189" s="87" t="s">
        <v>339</v>
      </c>
    </row>
    <row r="190" spans="1:45" ht="30.75" customHeight="1">
      <c r="A190" s="37">
        <f t="shared" si="40"/>
        <v>178</v>
      </c>
      <c r="B190" s="37" t="s">
        <v>163</v>
      </c>
      <c r="C190" s="38" t="s">
        <v>179</v>
      </c>
      <c r="D190" s="39" t="s">
        <v>36</v>
      </c>
      <c r="E190" s="34" t="s">
        <v>149</v>
      </c>
      <c r="F190" s="39" t="s">
        <v>128</v>
      </c>
      <c r="G190" s="34" t="s">
        <v>75</v>
      </c>
      <c r="H190" s="34"/>
      <c r="I190" s="37" t="s">
        <v>372</v>
      </c>
      <c r="J190" s="37" t="s">
        <v>370</v>
      </c>
      <c r="K190" s="37" t="s">
        <v>25</v>
      </c>
      <c r="L190" s="37" t="s">
        <v>31</v>
      </c>
      <c r="M190" s="37" t="s">
        <v>30</v>
      </c>
      <c r="N190" s="78" t="s">
        <v>44</v>
      </c>
      <c r="O190" s="40">
        <f t="shared" si="50"/>
        <v>7.5</v>
      </c>
      <c r="P190" s="36">
        <f>IF(O190=0,0,IF(H190=0,VLOOKUP(G190,'Ma-Chuc_Danh'!$A$5:$C$9,2,0),VLOOKUP(G190,'Ma-Chuc_Danh'!$E$5:$G$7,2,0)))</f>
        <v>70000</v>
      </c>
      <c r="Q190" s="41">
        <f>ROUND(P190*O190,0)</f>
        <v>525000</v>
      </c>
      <c r="R190" s="40">
        <f t="shared" si="51"/>
        <v>0</v>
      </c>
      <c r="S190" s="36">
        <f>IF(R190=0,0,IF(H190=0,VLOOKUP(G190,'Ma-Chuc_Danh'!$A$5:$C$9,3,0),VLOOKUP(G190,'Ma-Chuc_Danh'!$E$5:$G$7,3,0)))</f>
        <v>0</v>
      </c>
      <c r="T190" s="41">
        <f>ROUND(S190*R190,0)</f>
        <v>0</v>
      </c>
      <c r="U190" s="35">
        <f>R190+O190</f>
        <v>7.5</v>
      </c>
      <c r="V190" s="41">
        <f>T190+Q190</f>
        <v>525000</v>
      </c>
      <c r="W190" s="41"/>
      <c r="X190" s="41">
        <f t="shared" si="41"/>
        <v>525000</v>
      </c>
      <c r="Y190" s="41"/>
      <c r="Z190" s="37">
        <v>0</v>
      </c>
      <c r="AA190" s="37">
        <v>7.5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  <c r="AI190" s="37">
        <v>0</v>
      </c>
      <c r="AJ190" s="37">
        <v>0</v>
      </c>
      <c r="AK190" s="37">
        <v>0</v>
      </c>
      <c r="AL190" s="37">
        <v>0</v>
      </c>
      <c r="AM190" s="37">
        <v>0</v>
      </c>
      <c r="AN190" s="37">
        <v>0</v>
      </c>
      <c r="AO190" s="37">
        <v>0</v>
      </c>
      <c r="AP190" s="37">
        <v>0</v>
      </c>
      <c r="AQ190" s="37">
        <v>0</v>
      </c>
      <c r="AR190" s="37">
        <v>0</v>
      </c>
      <c r="AS190" s="87" t="s">
        <v>339</v>
      </c>
    </row>
    <row r="191" spans="1:45" ht="30.75" customHeight="1">
      <c r="A191" s="37">
        <f t="shared" si="40"/>
        <v>179</v>
      </c>
      <c r="B191" s="37" t="s">
        <v>163</v>
      </c>
      <c r="C191" s="38" t="s">
        <v>179</v>
      </c>
      <c r="D191" s="39" t="s">
        <v>36</v>
      </c>
      <c r="E191" s="34" t="s">
        <v>149</v>
      </c>
      <c r="F191" s="39" t="s">
        <v>128</v>
      </c>
      <c r="G191" s="34" t="s">
        <v>75</v>
      </c>
      <c r="H191" s="34"/>
      <c r="I191" s="37" t="s">
        <v>372</v>
      </c>
      <c r="J191" s="37" t="s">
        <v>370</v>
      </c>
      <c r="K191" s="37" t="s">
        <v>25</v>
      </c>
      <c r="L191" s="37" t="s">
        <v>31</v>
      </c>
      <c r="M191" s="37" t="s">
        <v>30</v>
      </c>
      <c r="N191" s="78" t="s">
        <v>44</v>
      </c>
      <c r="O191" s="40">
        <f t="shared" si="50"/>
        <v>7.5</v>
      </c>
      <c r="P191" s="36">
        <f>IF(O191=0,0,IF(H191=0,VLOOKUP(G191,'Ma-Chuc_Danh'!$A$5:$C$9,2,0),VLOOKUP(G191,'Ma-Chuc_Danh'!$E$5:$G$7,2,0)))</f>
        <v>70000</v>
      </c>
      <c r="Q191" s="41">
        <f t="shared" si="46"/>
        <v>525000</v>
      </c>
      <c r="R191" s="40">
        <f t="shared" si="51"/>
        <v>0</v>
      </c>
      <c r="S191" s="36">
        <f>IF(R191=0,0,IF(H191=0,VLOOKUP(G191,'Ma-Chuc_Danh'!$A$5:$C$9,3,0),VLOOKUP(G191,'Ma-Chuc_Danh'!$E$5:$G$7,3,0)))</f>
        <v>0</v>
      </c>
      <c r="T191" s="41">
        <f t="shared" si="47"/>
        <v>0</v>
      </c>
      <c r="U191" s="35">
        <f t="shared" si="48"/>
        <v>7.5</v>
      </c>
      <c r="V191" s="41">
        <f t="shared" si="49"/>
        <v>525000</v>
      </c>
      <c r="W191" s="41"/>
      <c r="X191" s="41">
        <f t="shared" si="41"/>
        <v>525000</v>
      </c>
      <c r="Y191" s="41"/>
      <c r="Z191" s="37">
        <v>0</v>
      </c>
      <c r="AA191" s="37">
        <v>7.5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  <c r="AI191" s="37">
        <v>0</v>
      </c>
      <c r="AJ191" s="37">
        <v>0</v>
      </c>
      <c r="AK191" s="37">
        <v>0</v>
      </c>
      <c r="AL191" s="37">
        <v>0</v>
      </c>
      <c r="AM191" s="37">
        <v>0</v>
      </c>
      <c r="AN191" s="37">
        <v>0</v>
      </c>
      <c r="AO191" s="37">
        <v>0</v>
      </c>
      <c r="AP191" s="37">
        <v>0</v>
      </c>
      <c r="AQ191" s="37">
        <v>0</v>
      </c>
      <c r="AR191" s="37">
        <v>0</v>
      </c>
      <c r="AS191" s="87" t="s">
        <v>339</v>
      </c>
    </row>
    <row r="192" spans="1:45" ht="30.75" customHeight="1">
      <c r="A192" s="37">
        <f t="shared" si="40"/>
        <v>180</v>
      </c>
      <c r="B192" s="37" t="s">
        <v>163</v>
      </c>
      <c r="C192" s="38" t="s">
        <v>179</v>
      </c>
      <c r="D192" s="39" t="s">
        <v>36</v>
      </c>
      <c r="E192" s="34" t="s">
        <v>149</v>
      </c>
      <c r="F192" s="39" t="s">
        <v>128</v>
      </c>
      <c r="G192" s="34" t="s">
        <v>75</v>
      </c>
      <c r="H192" s="34"/>
      <c r="I192" s="37" t="s">
        <v>372</v>
      </c>
      <c r="J192" s="37" t="s">
        <v>370</v>
      </c>
      <c r="K192" s="37" t="s">
        <v>25</v>
      </c>
      <c r="L192" s="37" t="s">
        <v>31</v>
      </c>
      <c r="M192" s="37" t="s">
        <v>30</v>
      </c>
      <c r="N192" s="78" t="s">
        <v>44</v>
      </c>
      <c r="O192" s="40">
        <f t="shared" si="50"/>
        <v>7.5</v>
      </c>
      <c r="P192" s="36">
        <f>IF(O192=0,0,IF(H192=0,VLOOKUP(G192,'Ma-Chuc_Danh'!$A$5:$C$9,2,0),VLOOKUP(G192,'Ma-Chuc_Danh'!$E$5:$G$7,2,0)))</f>
        <v>70000</v>
      </c>
      <c r="Q192" s="41">
        <f t="shared" si="46"/>
        <v>525000</v>
      </c>
      <c r="R192" s="40">
        <f t="shared" si="51"/>
        <v>0</v>
      </c>
      <c r="S192" s="36">
        <f>IF(R192=0,0,IF(H192=0,VLOOKUP(G192,'Ma-Chuc_Danh'!$A$5:$C$9,3,0),VLOOKUP(G192,'Ma-Chuc_Danh'!$E$5:$G$7,3,0)))</f>
        <v>0</v>
      </c>
      <c r="T192" s="41">
        <f t="shared" si="47"/>
        <v>0</v>
      </c>
      <c r="U192" s="35">
        <f t="shared" si="48"/>
        <v>7.5</v>
      </c>
      <c r="V192" s="41">
        <f t="shared" si="49"/>
        <v>525000</v>
      </c>
      <c r="W192" s="41"/>
      <c r="X192" s="41">
        <f t="shared" si="41"/>
        <v>525000</v>
      </c>
      <c r="Y192" s="41"/>
      <c r="Z192" s="37">
        <v>0</v>
      </c>
      <c r="AA192" s="37">
        <v>7.5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  <c r="AI192" s="37">
        <v>0</v>
      </c>
      <c r="AJ192" s="37">
        <v>0</v>
      </c>
      <c r="AK192" s="37">
        <v>0</v>
      </c>
      <c r="AL192" s="37">
        <v>0</v>
      </c>
      <c r="AM192" s="37">
        <v>0</v>
      </c>
      <c r="AN192" s="37">
        <v>0</v>
      </c>
      <c r="AO192" s="37">
        <v>0</v>
      </c>
      <c r="AP192" s="37">
        <v>0</v>
      </c>
      <c r="AQ192" s="37">
        <v>0</v>
      </c>
      <c r="AR192" s="37">
        <v>0</v>
      </c>
      <c r="AS192" s="87" t="s">
        <v>339</v>
      </c>
    </row>
    <row r="193" spans="1:45" ht="30.75" customHeight="1">
      <c r="A193" s="37">
        <f t="shared" si="40"/>
        <v>181</v>
      </c>
      <c r="B193" s="37" t="s">
        <v>163</v>
      </c>
      <c r="C193" s="38" t="s">
        <v>179</v>
      </c>
      <c r="D193" s="39" t="s">
        <v>36</v>
      </c>
      <c r="E193" s="34" t="s">
        <v>149</v>
      </c>
      <c r="F193" s="39" t="s">
        <v>128</v>
      </c>
      <c r="G193" s="34" t="s">
        <v>75</v>
      </c>
      <c r="H193" s="34"/>
      <c r="I193" s="37" t="s">
        <v>372</v>
      </c>
      <c r="J193" s="37" t="s">
        <v>370</v>
      </c>
      <c r="K193" s="37" t="s">
        <v>25</v>
      </c>
      <c r="L193" s="37" t="s">
        <v>31</v>
      </c>
      <c r="M193" s="37" t="s">
        <v>30</v>
      </c>
      <c r="N193" s="78" t="s">
        <v>44</v>
      </c>
      <c r="O193" s="40">
        <f t="shared" si="50"/>
        <v>7.5</v>
      </c>
      <c r="P193" s="36">
        <f>IF(O193=0,0,IF(H193=0,VLOOKUP(G193,'Ma-Chuc_Danh'!$A$5:$C$9,2,0),VLOOKUP(G193,'Ma-Chuc_Danh'!$E$5:$G$7,2,0)))</f>
        <v>70000</v>
      </c>
      <c r="Q193" s="41">
        <f t="shared" si="46"/>
        <v>525000</v>
      </c>
      <c r="R193" s="40">
        <f t="shared" si="51"/>
        <v>0</v>
      </c>
      <c r="S193" s="36">
        <f>IF(R193=0,0,IF(H193=0,VLOOKUP(G193,'Ma-Chuc_Danh'!$A$5:$C$9,3,0),VLOOKUP(G193,'Ma-Chuc_Danh'!$E$5:$G$7,3,0)))</f>
        <v>0</v>
      </c>
      <c r="T193" s="41">
        <f t="shared" si="47"/>
        <v>0</v>
      </c>
      <c r="U193" s="35">
        <f t="shared" si="48"/>
        <v>7.5</v>
      </c>
      <c r="V193" s="41">
        <f t="shared" si="49"/>
        <v>525000</v>
      </c>
      <c r="W193" s="41"/>
      <c r="X193" s="41">
        <f t="shared" si="41"/>
        <v>525000</v>
      </c>
      <c r="Y193" s="41"/>
      <c r="Z193" s="37">
        <v>0</v>
      </c>
      <c r="AA193" s="37">
        <v>7.5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37">
        <v>0</v>
      </c>
      <c r="AJ193" s="37">
        <v>0</v>
      </c>
      <c r="AK193" s="37">
        <v>0</v>
      </c>
      <c r="AL193" s="37">
        <v>0</v>
      </c>
      <c r="AM193" s="37">
        <v>0</v>
      </c>
      <c r="AN193" s="37">
        <v>0</v>
      </c>
      <c r="AO193" s="37">
        <v>0</v>
      </c>
      <c r="AP193" s="37">
        <v>0</v>
      </c>
      <c r="AQ193" s="37">
        <v>0</v>
      </c>
      <c r="AR193" s="37">
        <v>0</v>
      </c>
      <c r="AS193" s="87" t="s">
        <v>339</v>
      </c>
    </row>
    <row r="194" spans="1:45" ht="30.75" customHeight="1">
      <c r="A194" s="37">
        <f t="shared" si="40"/>
        <v>182</v>
      </c>
      <c r="B194" s="37" t="s">
        <v>163</v>
      </c>
      <c r="C194" s="38" t="s">
        <v>179</v>
      </c>
      <c r="D194" s="39" t="s">
        <v>36</v>
      </c>
      <c r="E194" s="34" t="s">
        <v>149</v>
      </c>
      <c r="F194" s="39" t="s">
        <v>128</v>
      </c>
      <c r="G194" s="34" t="s">
        <v>75</v>
      </c>
      <c r="H194" s="34"/>
      <c r="I194" s="37" t="s">
        <v>372</v>
      </c>
      <c r="J194" s="37" t="s">
        <v>370</v>
      </c>
      <c r="K194" s="37" t="s">
        <v>25</v>
      </c>
      <c r="L194" s="37" t="s">
        <v>31</v>
      </c>
      <c r="M194" s="37" t="s">
        <v>30</v>
      </c>
      <c r="N194" s="78" t="s">
        <v>44</v>
      </c>
      <c r="O194" s="40">
        <f t="shared" si="50"/>
        <v>7.5</v>
      </c>
      <c r="P194" s="36">
        <f>IF(O194=0,0,IF(H194=0,VLOOKUP(G194,'Ma-Chuc_Danh'!$A$5:$C$9,2,0),VLOOKUP(G194,'Ma-Chuc_Danh'!$E$5:$G$7,2,0)))</f>
        <v>70000</v>
      </c>
      <c r="Q194" s="41">
        <f t="shared" si="46"/>
        <v>525000</v>
      </c>
      <c r="R194" s="40">
        <f t="shared" si="51"/>
        <v>0</v>
      </c>
      <c r="S194" s="36">
        <f>IF(R194=0,0,IF(H194=0,VLOOKUP(G194,'Ma-Chuc_Danh'!$A$5:$C$9,3,0),VLOOKUP(G194,'Ma-Chuc_Danh'!$E$5:$G$7,3,0)))</f>
        <v>0</v>
      </c>
      <c r="T194" s="41">
        <f t="shared" si="47"/>
        <v>0</v>
      </c>
      <c r="U194" s="35">
        <f t="shared" si="48"/>
        <v>7.5</v>
      </c>
      <c r="V194" s="41">
        <f t="shared" si="49"/>
        <v>525000</v>
      </c>
      <c r="W194" s="41"/>
      <c r="X194" s="41">
        <f t="shared" si="41"/>
        <v>525000</v>
      </c>
      <c r="Y194" s="41"/>
      <c r="Z194" s="37">
        <v>0</v>
      </c>
      <c r="AA194" s="37">
        <v>7.5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37">
        <v>0</v>
      </c>
      <c r="AJ194" s="37">
        <v>0</v>
      </c>
      <c r="AK194" s="37">
        <v>0</v>
      </c>
      <c r="AL194" s="37">
        <v>0</v>
      </c>
      <c r="AM194" s="37">
        <v>0</v>
      </c>
      <c r="AN194" s="37">
        <v>0</v>
      </c>
      <c r="AO194" s="37">
        <v>0</v>
      </c>
      <c r="AP194" s="37">
        <v>0</v>
      </c>
      <c r="AQ194" s="37">
        <v>0</v>
      </c>
      <c r="AR194" s="37">
        <v>0</v>
      </c>
      <c r="AS194" s="87" t="s">
        <v>339</v>
      </c>
    </row>
    <row r="195" spans="1:45" ht="30.75" customHeight="1">
      <c r="A195" s="37">
        <f t="shared" si="40"/>
        <v>183</v>
      </c>
      <c r="B195" s="37" t="s">
        <v>163</v>
      </c>
      <c r="C195" s="38" t="s">
        <v>179</v>
      </c>
      <c r="D195" s="39" t="s">
        <v>36</v>
      </c>
      <c r="E195" s="34" t="s">
        <v>149</v>
      </c>
      <c r="F195" s="39" t="s">
        <v>128</v>
      </c>
      <c r="G195" s="34" t="s">
        <v>75</v>
      </c>
      <c r="H195" s="34"/>
      <c r="I195" s="37" t="s">
        <v>372</v>
      </c>
      <c r="J195" s="37" t="s">
        <v>370</v>
      </c>
      <c r="K195" s="37" t="s">
        <v>25</v>
      </c>
      <c r="L195" s="37" t="s">
        <v>31</v>
      </c>
      <c r="M195" s="37" t="s">
        <v>30</v>
      </c>
      <c r="N195" s="78" t="s">
        <v>44</v>
      </c>
      <c r="O195" s="40">
        <f t="shared" si="50"/>
        <v>7.6</v>
      </c>
      <c r="P195" s="36">
        <f>IF(O195=0,0,IF(H195=0,VLOOKUP(G195,'Ma-Chuc_Danh'!$A$5:$C$9,2,0),VLOOKUP(G195,'Ma-Chuc_Danh'!$E$5:$G$7,2,0)))</f>
        <v>70000</v>
      </c>
      <c r="Q195" s="41">
        <f t="shared" si="46"/>
        <v>532000</v>
      </c>
      <c r="R195" s="40">
        <f t="shared" si="51"/>
        <v>0</v>
      </c>
      <c r="S195" s="36">
        <f>IF(R195=0,0,IF(H195=0,VLOOKUP(G195,'Ma-Chuc_Danh'!$A$5:$C$9,3,0),VLOOKUP(G195,'Ma-Chuc_Danh'!$E$5:$G$7,3,0)))</f>
        <v>0</v>
      </c>
      <c r="T195" s="41">
        <f t="shared" si="47"/>
        <v>0</v>
      </c>
      <c r="U195" s="35">
        <f t="shared" si="48"/>
        <v>7.6</v>
      </c>
      <c r="V195" s="41">
        <f t="shared" si="49"/>
        <v>532000</v>
      </c>
      <c r="W195" s="41"/>
      <c r="X195" s="41">
        <f t="shared" si="41"/>
        <v>532000</v>
      </c>
      <c r="Y195" s="41"/>
      <c r="Z195" s="37">
        <v>0</v>
      </c>
      <c r="AA195" s="37">
        <v>7.6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37">
        <v>0</v>
      </c>
      <c r="AJ195" s="37">
        <v>0</v>
      </c>
      <c r="AK195" s="37">
        <v>0</v>
      </c>
      <c r="AL195" s="37">
        <v>0</v>
      </c>
      <c r="AM195" s="37">
        <v>0</v>
      </c>
      <c r="AN195" s="37">
        <v>0</v>
      </c>
      <c r="AO195" s="37">
        <v>0</v>
      </c>
      <c r="AP195" s="37">
        <v>0</v>
      </c>
      <c r="AQ195" s="37">
        <v>0</v>
      </c>
      <c r="AR195" s="37">
        <v>0</v>
      </c>
      <c r="AS195" s="87" t="s">
        <v>339</v>
      </c>
    </row>
    <row r="196" spans="1:45" ht="30.75" customHeight="1">
      <c r="A196" s="37">
        <f t="shared" si="40"/>
        <v>184</v>
      </c>
      <c r="B196" s="37" t="s">
        <v>239</v>
      </c>
      <c r="C196" s="38" t="s">
        <v>279</v>
      </c>
      <c r="D196" s="39" t="s">
        <v>280</v>
      </c>
      <c r="E196" s="34" t="s">
        <v>149</v>
      </c>
      <c r="F196" s="39" t="s">
        <v>128</v>
      </c>
      <c r="G196" s="34" t="s">
        <v>75</v>
      </c>
      <c r="H196" s="34"/>
      <c r="I196" s="37" t="s">
        <v>373</v>
      </c>
      <c r="J196" s="37" t="s">
        <v>370</v>
      </c>
      <c r="K196" s="37" t="s">
        <v>23</v>
      </c>
      <c r="L196" s="37" t="s">
        <v>426</v>
      </c>
      <c r="M196" s="37" t="s">
        <v>30</v>
      </c>
      <c r="N196" s="78" t="s">
        <v>44</v>
      </c>
      <c r="O196" s="40">
        <f t="shared" si="50"/>
        <v>45</v>
      </c>
      <c r="P196" s="36">
        <f>IF(O196=0,0,IF(H196=0,VLOOKUP(G196,'Ma-Chuc_Danh'!$A$5:$C$9,2,0),VLOOKUP(G196,'Ma-Chuc_Danh'!$E$5:$G$7,2,0)))</f>
        <v>70000</v>
      </c>
      <c r="Q196" s="41">
        <f t="shared" si="46"/>
        <v>3150000</v>
      </c>
      <c r="R196" s="40">
        <f t="shared" si="51"/>
        <v>0</v>
      </c>
      <c r="S196" s="36">
        <f>IF(R196=0,0,IF(H196=0,VLOOKUP(G196,'Ma-Chuc_Danh'!$A$5:$C$9,3,0),VLOOKUP(G196,'Ma-Chuc_Danh'!$E$5:$G$7,3,0)))</f>
        <v>0</v>
      </c>
      <c r="T196" s="41">
        <f t="shared" si="47"/>
        <v>0</v>
      </c>
      <c r="U196" s="35">
        <f t="shared" si="48"/>
        <v>45</v>
      </c>
      <c r="V196" s="41">
        <f t="shared" si="49"/>
        <v>3150000</v>
      </c>
      <c r="W196" s="41"/>
      <c r="X196" s="41">
        <f t="shared" si="41"/>
        <v>3150000</v>
      </c>
      <c r="Y196" s="41"/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45</v>
      </c>
      <c r="AF196" s="37">
        <v>0</v>
      </c>
      <c r="AG196" s="37">
        <v>0</v>
      </c>
      <c r="AH196" s="37">
        <v>0</v>
      </c>
      <c r="AI196" s="37">
        <v>0</v>
      </c>
      <c r="AJ196" s="37">
        <v>0</v>
      </c>
      <c r="AK196" s="37">
        <v>0</v>
      </c>
      <c r="AL196" s="37">
        <v>0</v>
      </c>
      <c r="AM196" s="37">
        <v>0</v>
      </c>
      <c r="AN196" s="37">
        <v>0</v>
      </c>
      <c r="AO196" s="37">
        <v>0</v>
      </c>
      <c r="AP196" s="37">
        <v>0</v>
      </c>
      <c r="AQ196" s="37">
        <v>0</v>
      </c>
      <c r="AR196" s="37">
        <v>0</v>
      </c>
      <c r="AS196" s="87" t="s">
        <v>339</v>
      </c>
    </row>
    <row r="197" spans="1:45" ht="30.75" customHeight="1">
      <c r="A197" s="37">
        <f t="shared" si="40"/>
        <v>185</v>
      </c>
      <c r="B197" s="37" t="s">
        <v>239</v>
      </c>
      <c r="C197" s="38" t="s">
        <v>279</v>
      </c>
      <c r="D197" s="39" t="s">
        <v>280</v>
      </c>
      <c r="E197" s="34" t="s">
        <v>149</v>
      </c>
      <c r="F197" s="39" t="s">
        <v>128</v>
      </c>
      <c r="G197" s="34" t="s">
        <v>75</v>
      </c>
      <c r="H197" s="34"/>
      <c r="I197" s="37" t="s">
        <v>373</v>
      </c>
      <c r="J197" s="37" t="s">
        <v>370</v>
      </c>
      <c r="K197" s="37" t="s">
        <v>23</v>
      </c>
      <c r="L197" s="37" t="s">
        <v>426</v>
      </c>
      <c r="M197" s="37" t="s">
        <v>30</v>
      </c>
      <c r="N197" s="78" t="s">
        <v>44</v>
      </c>
      <c r="O197" s="40">
        <f t="shared" si="50"/>
        <v>45</v>
      </c>
      <c r="P197" s="36">
        <f>IF(O197=0,0,IF(H197=0,VLOOKUP(G197,'Ma-Chuc_Danh'!$A$5:$C$9,2,0),VLOOKUP(G197,'Ma-Chuc_Danh'!$E$5:$G$7,2,0)))</f>
        <v>70000</v>
      </c>
      <c r="Q197" s="41">
        <f t="shared" si="46"/>
        <v>3150000</v>
      </c>
      <c r="R197" s="40">
        <f t="shared" si="51"/>
        <v>0</v>
      </c>
      <c r="S197" s="36">
        <f>IF(R197=0,0,IF(H197=0,VLOOKUP(G197,'Ma-Chuc_Danh'!$A$5:$C$9,3,0),VLOOKUP(G197,'Ma-Chuc_Danh'!$E$5:$G$7,3,0)))</f>
        <v>0</v>
      </c>
      <c r="T197" s="41">
        <f t="shared" si="47"/>
        <v>0</v>
      </c>
      <c r="U197" s="35">
        <f t="shared" si="48"/>
        <v>45</v>
      </c>
      <c r="V197" s="41">
        <f t="shared" si="49"/>
        <v>3150000</v>
      </c>
      <c r="W197" s="41"/>
      <c r="X197" s="41">
        <f t="shared" si="41"/>
        <v>3150000</v>
      </c>
      <c r="Y197" s="41"/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45</v>
      </c>
      <c r="AF197" s="37">
        <v>0</v>
      </c>
      <c r="AG197" s="37">
        <v>0</v>
      </c>
      <c r="AH197" s="37">
        <v>0</v>
      </c>
      <c r="AI197" s="37">
        <v>0</v>
      </c>
      <c r="AJ197" s="37">
        <v>0</v>
      </c>
      <c r="AK197" s="37">
        <v>0</v>
      </c>
      <c r="AL197" s="37">
        <v>0</v>
      </c>
      <c r="AM197" s="37">
        <v>0</v>
      </c>
      <c r="AN197" s="37">
        <v>0</v>
      </c>
      <c r="AO197" s="37">
        <v>0</v>
      </c>
      <c r="AP197" s="37">
        <v>0</v>
      </c>
      <c r="AQ197" s="37">
        <v>0</v>
      </c>
      <c r="AR197" s="37">
        <v>0</v>
      </c>
      <c r="AS197" s="87" t="s">
        <v>339</v>
      </c>
    </row>
    <row r="198" spans="1:45" ht="30.75" customHeight="1">
      <c r="A198" s="37">
        <f t="shared" si="40"/>
        <v>186</v>
      </c>
      <c r="B198" s="37" t="s">
        <v>239</v>
      </c>
      <c r="C198" s="38" t="s">
        <v>279</v>
      </c>
      <c r="D198" s="39" t="s">
        <v>280</v>
      </c>
      <c r="E198" s="34" t="s">
        <v>149</v>
      </c>
      <c r="F198" s="39" t="s">
        <v>128</v>
      </c>
      <c r="G198" s="34" t="s">
        <v>75</v>
      </c>
      <c r="H198" s="34"/>
      <c r="I198" s="37" t="s">
        <v>373</v>
      </c>
      <c r="J198" s="37" t="s">
        <v>370</v>
      </c>
      <c r="K198" s="37" t="s">
        <v>23</v>
      </c>
      <c r="L198" s="37" t="s">
        <v>426</v>
      </c>
      <c r="M198" s="37" t="s">
        <v>30</v>
      </c>
      <c r="N198" s="78" t="s">
        <v>44</v>
      </c>
      <c r="O198" s="40">
        <f t="shared" si="50"/>
        <v>45</v>
      </c>
      <c r="P198" s="36">
        <f>IF(O198=0,0,IF(H198=0,VLOOKUP(G198,'Ma-Chuc_Danh'!$A$5:$C$9,2,0),VLOOKUP(G198,'Ma-Chuc_Danh'!$E$5:$G$7,2,0)))</f>
        <v>70000</v>
      </c>
      <c r="Q198" s="41">
        <f t="shared" si="46"/>
        <v>3150000</v>
      </c>
      <c r="R198" s="40">
        <f t="shared" si="51"/>
        <v>0</v>
      </c>
      <c r="S198" s="36">
        <f>IF(R198=0,0,IF(H198=0,VLOOKUP(G198,'Ma-Chuc_Danh'!$A$5:$C$9,3,0),VLOOKUP(G198,'Ma-Chuc_Danh'!$E$5:$G$7,3,0)))</f>
        <v>0</v>
      </c>
      <c r="T198" s="41">
        <f t="shared" si="47"/>
        <v>0</v>
      </c>
      <c r="U198" s="35">
        <f t="shared" si="48"/>
        <v>45</v>
      </c>
      <c r="V198" s="41">
        <f t="shared" si="49"/>
        <v>3150000</v>
      </c>
      <c r="W198" s="41"/>
      <c r="X198" s="41">
        <f t="shared" si="41"/>
        <v>3150000</v>
      </c>
      <c r="Y198" s="41"/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45</v>
      </c>
      <c r="AF198" s="37">
        <v>0</v>
      </c>
      <c r="AG198" s="37">
        <v>0</v>
      </c>
      <c r="AH198" s="37">
        <v>0</v>
      </c>
      <c r="AI198" s="37">
        <v>0</v>
      </c>
      <c r="AJ198" s="37">
        <v>0</v>
      </c>
      <c r="AK198" s="37">
        <v>0</v>
      </c>
      <c r="AL198" s="37">
        <v>0</v>
      </c>
      <c r="AM198" s="37">
        <v>0</v>
      </c>
      <c r="AN198" s="37">
        <v>0</v>
      </c>
      <c r="AO198" s="37">
        <v>0</v>
      </c>
      <c r="AP198" s="37">
        <v>0</v>
      </c>
      <c r="AQ198" s="37">
        <v>0</v>
      </c>
      <c r="AR198" s="37">
        <v>0</v>
      </c>
      <c r="AS198" s="87" t="s">
        <v>339</v>
      </c>
    </row>
    <row r="199" spans="1:45" ht="30.75" customHeight="1">
      <c r="A199" s="37">
        <f t="shared" si="40"/>
        <v>187</v>
      </c>
      <c r="B199" s="37" t="s">
        <v>239</v>
      </c>
      <c r="C199" s="38" t="s">
        <v>279</v>
      </c>
      <c r="D199" s="39" t="s">
        <v>280</v>
      </c>
      <c r="E199" s="34" t="s">
        <v>149</v>
      </c>
      <c r="F199" s="39" t="s">
        <v>128</v>
      </c>
      <c r="G199" s="34" t="s">
        <v>75</v>
      </c>
      <c r="H199" s="34"/>
      <c r="I199" s="37" t="s">
        <v>373</v>
      </c>
      <c r="J199" s="37" t="s">
        <v>370</v>
      </c>
      <c r="K199" s="37" t="s">
        <v>23</v>
      </c>
      <c r="L199" s="37" t="s">
        <v>426</v>
      </c>
      <c r="M199" s="37" t="s">
        <v>30</v>
      </c>
      <c r="N199" s="78" t="s">
        <v>44</v>
      </c>
      <c r="O199" s="40">
        <f t="shared" si="50"/>
        <v>45</v>
      </c>
      <c r="P199" s="36">
        <f>IF(O199=0,0,IF(H199=0,VLOOKUP(G199,'Ma-Chuc_Danh'!$A$5:$C$9,2,0),VLOOKUP(G199,'Ma-Chuc_Danh'!$E$5:$G$7,2,0)))</f>
        <v>70000</v>
      </c>
      <c r="Q199" s="41">
        <f t="shared" si="46"/>
        <v>3150000</v>
      </c>
      <c r="R199" s="40">
        <f t="shared" si="51"/>
        <v>0</v>
      </c>
      <c r="S199" s="36">
        <f>IF(R199=0,0,IF(H199=0,VLOOKUP(G199,'Ma-Chuc_Danh'!$A$5:$C$9,3,0),VLOOKUP(G199,'Ma-Chuc_Danh'!$E$5:$G$7,3,0)))</f>
        <v>0</v>
      </c>
      <c r="T199" s="41">
        <f t="shared" si="47"/>
        <v>0</v>
      </c>
      <c r="U199" s="35">
        <f t="shared" si="48"/>
        <v>45</v>
      </c>
      <c r="V199" s="41">
        <f t="shared" si="49"/>
        <v>3150000</v>
      </c>
      <c r="W199" s="41"/>
      <c r="X199" s="41">
        <f t="shared" si="41"/>
        <v>3150000</v>
      </c>
      <c r="Y199" s="41"/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45</v>
      </c>
      <c r="AF199" s="37">
        <v>0</v>
      </c>
      <c r="AG199" s="37">
        <v>0</v>
      </c>
      <c r="AH199" s="37">
        <v>0</v>
      </c>
      <c r="AI199" s="37">
        <v>0</v>
      </c>
      <c r="AJ199" s="37">
        <v>0</v>
      </c>
      <c r="AK199" s="37">
        <v>0</v>
      </c>
      <c r="AL199" s="37">
        <v>0</v>
      </c>
      <c r="AM199" s="37">
        <v>0</v>
      </c>
      <c r="AN199" s="37">
        <v>0</v>
      </c>
      <c r="AO199" s="37">
        <v>0</v>
      </c>
      <c r="AP199" s="37">
        <v>0</v>
      </c>
      <c r="AQ199" s="37">
        <v>0</v>
      </c>
      <c r="AR199" s="37">
        <v>0</v>
      </c>
      <c r="AS199" s="87" t="s">
        <v>339</v>
      </c>
    </row>
    <row r="200" spans="1:45" ht="30.75" customHeight="1">
      <c r="A200" s="37">
        <f t="shared" si="40"/>
        <v>188</v>
      </c>
      <c r="B200" s="37" t="s">
        <v>239</v>
      </c>
      <c r="C200" s="38" t="s">
        <v>279</v>
      </c>
      <c r="D200" s="39" t="s">
        <v>280</v>
      </c>
      <c r="E200" s="34" t="s">
        <v>149</v>
      </c>
      <c r="F200" s="39" t="s">
        <v>128</v>
      </c>
      <c r="G200" s="34" t="s">
        <v>75</v>
      </c>
      <c r="H200" s="34"/>
      <c r="I200" s="37" t="s">
        <v>373</v>
      </c>
      <c r="J200" s="37" t="s">
        <v>370</v>
      </c>
      <c r="K200" s="37" t="s">
        <v>23</v>
      </c>
      <c r="L200" s="37" t="s">
        <v>426</v>
      </c>
      <c r="M200" s="37" t="s">
        <v>30</v>
      </c>
      <c r="N200" s="78" t="s">
        <v>44</v>
      </c>
      <c r="O200" s="40">
        <f t="shared" si="50"/>
        <v>45</v>
      </c>
      <c r="P200" s="36">
        <f>IF(O200=0,0,IF(H200=0,VLOOKUP(G200,'Ma-Chuc_Danh'!$A$5:$C$9,2,0),VLOOKUP(G200,'Ma-Chuc_Danh'!$E$5:$G$7,2,0)))</f>
        <v>70000</v>
      </c>
      <c r="Q200" s="41">
        <f t="shared" si="46"/>
        <v>3150000</v>
      </c>
      <c r="R200" s="40">
        <f t="shared" si="51"/>
        <v>0</v>
      </c>
      <c r="S200" s="36">
        <f>IF(R200=0,0,IF(H200=0,VLOOKUP(G200,'Ma-Chuc_Danh'!$A$5:$C$9,3,0),VLOOKUP(G200,'Ma-Chuc_Danh'!$E$5:$G$7,3,0)))</f>
        <v>0</v>
      </c>
      <c r="T200" s="41">
        <f t="shared" si="47"/>
        <v>0</v>
      </c>
      <c r="U200" s="35">
        <f t="shared" si="48"/>
        <v>45</v>
      </c>
      <c r="V200" s="41">
        <f t="shared" si="49"/>
        <v>3150000</v>
      </c>
      <c r="W200" s="41"/>
      <c r="X200" s="41">
        <f t="shared" si="41"/>
        <v>3150000</v>
      </c>
      <c r="Y200" s="41"/>
      <c r="Z200" s="37">
        <v>0</v>
      </c>
      <c r="AA200" s="37">
        <v>0</v>
      </c>
      <c r="AB200" s="37">
        <v>0</v>
      </c>
      <c r="AC200" s="37">
        <v>0</v>
      </c>
      <c r="AD200" s="37">
        <v>0</v>
      </c>
      <c r="AE200" s="37">
        <v>45</v>
      </c>
      <c r="AF200" s="37">
        <v>0</v>
      </c>
      <c r="AG200" s="37">
        <v>0</v>
      </c>
      <c r="AH200" s="37">
        <v>0</v>
      </c>
      <c r="AI200" s="37">
        <v>0</v>
      </c>
      <c r="AJ200" s="37">
        <v>0</v>
      </c>
      <c r="AK200" s="37">
        <v>0</v>
      </c>
      <c r="AL200" s="37">
        <v>0</v>
      </c>
      <c r="AM200" s="37">
        <v>0</v>
      </c>
      <c r="AN200" s="37">
        <v>0</v>
      </c>
      <c r="AO200" s="37">
        <v>0</v>
      </c>
      <c r="AP200" s="37">
        <v>0</v>
      </c>
      <c r="AQ200" s="37">
        <v>0</v>
      </c>
      <c r="AR200" s="37">
        <v>0</v>
      </c>
      <c r="AS200" s="87" t="s">
        <v>339</v>
      </c>
    </row>
    <row r="201" spans="1:45" ht="30.75" customHeight="1">
      <c r="A201" s="37">
        <f t="shared" si="40"/>
        <v>189</v>
      </c>
      <c r="B201" s="37" t="s">
        <v>239</v>
      </c>
      <c r="C201" s="38" t="s">
        <v>279</v>
      </c>
      <c r="D201" s="39" t="s">
        <v>280</v>
      </c>
      <c r="E201" s="34" t="s">
        <v>149</v>
      </c>
      <c r="F201" s="39" t="s">
        <v>128</v>
      </c>
      <c r="G201" s="34" t="s">
        <v>75</v>
      </c>
      <c r="H201" s="34"/>
      <c r="I201" s="37" t="s">
        <v>373</v>
      </c>
      <c r="J201" s="37" t="s">
        <v>370</v>
      </c>
      <c r="K201" s="37" t="s">
        <v>23</v>
      </c>
      <c r="L201" s="37" t="s">
        <v>426</v>
      </c>
      <c r="M201" s="37" t="s">
        <v>30</v>
      </c>
      <c r="N201" s="78" t="s">
        <v>44</v>
      </c>
      <c r="O201" s="40">
        <f t="shared" si="50"/>
        <v>45</v>
      </c>
      <c r="P201" s="36">
        <f>IF(O201=0,0,IF(H201=0,VLOOKUP(G201,'Ma-Chuc_Danh'!$A$5:$C$9,2,0),VLOOKUP(G201,'Ma-Chuc_Danh'!$E$5:$G$7,2,0)))</f>
        <v>70000</v>
      </c>
      <c r="Q201" s="41">
        <f t="shared" si="46"/>
        <v>3150000</v>
      </c>
      <c r="R201" s="40">
        <f t="shared" si="51"/>
        <v>0</v>
      </c>
      <c r="S201" s="36">
        <f>IF(R201=0,0,IF(H201=0,VLOOKUP(G201,'Ma-Chuc_Danh'!$A$5:$C$9,3,0),VLOOKUP(G201,'Ma-Chuc_Danh'!$E$5:$G$7,3,0)))</f>
        <v>0</v>
      </c>
      <c r="T201" s="41">
        <f t="shared" si="47"/>
        <v>0</v>
      </c>
      <c r="U201" s="35">
        <f t="shared" si="48"/>
        <v>45</v>
      </c>
      <c r="V201" s="41">
        <f t="shared" si="49"/>
        <v>3150000</v>
      </c>
      <c r="W201" s="41"/>
      <c r="X201" s="41">
        <f t="shared" si="41"/>
        <v>3150000</v>
      </c>
      <c r="Y201" s="41"/>
      <c r="Z201" s="37">
        <v>0</v>
      </c>
      <c r="AA201" s="37">
        <v>0</v>
      </c>
      <c r="AB201" s="37">
        <v>0</v>
      </c>
      <c r="AC201" s="37">
        <v>0</v>
      </c>
      <c r="AD201" s="37">
        <v>0</v>
      </c>
      <c r="AE201" s="37">
        <v>45</v>
      </c>
      <c r="AF201" s="37">
        <v>0</v>
      </c>
      <c r="AG201" s="37">
        <v>0</v>
      </c>
      <c r="AH201" s="37">
        <v>0</v>
      </c>
      <c r="AI201" s="37">
        <v>0</v>
      </c>
      <c r="AJ201" s="37">
        <v>0</v>
      </c>
      <c r="AK201" s="37">
        <v>0</v>
      </c>
      <c r="AL201" s="37">
        <v>0</v>
      </c>
      <c r="AM201" s="37">
        <v>0</v>
      </c>
      <c r="AN201" s="37">
        <v>0</v>
      </c>
      <c r="AO201" s="37">
        <v>0</v>
      </c>
      <c r="AP201" s="37">
        <v>0</v>
      </c>
      <c r="AQ201" s="37">
        <v>0</v>
      </c>
      <c r="AR201" s="37">
        <v>0</v>
      </c>
      <c r="AS201" s="87" t="s">
        <v>339</v>
      </c>
    </row>
    <row r="202" spans="1:45" ht="30.75" customHeight="1">
      <c r="A202" s="37">
        <f t="shared" si="40"/>
        <v>190</v>
      </c>
      <c r="B202" s="37" t="s">
        <v>239</v>
      </c>
      <c r="C202" s="38" t="s">
        <v>279</v>
      </c>
      <c r="D202" s="39" t="s">
        <v>280</v>
      </c>
      <c r="E202" s="34" t="s">
        <v>149</v>
      </c>
      <c r="F202" s="39" t="s">
        <v>128</v>
      </c>
      <c r="G202" s="34" t="s">
        <v>75</v>
      </c>
      <c r="H202" s="34"/>
      <c r="I202" s="37" t="s">
        <v>373</v>
      </c>
      <c r="J202" s="37" t="s">
        <v>370</v>
      </c>
      <c r="K202" s="37" t="s">
        <v>23</v>
      </c>
      <c r="L202" s="37" t="s">
        <v>426</v>
      </c>
      <c r="M202" s="37" t="s">
        <v>30</v>
      </c>
      <c r="N202" s="78" t="s">
        <v>44</v>
      </c>
      <c r="O202" s="40">
        <f t="shared" si="50"/>
        <v>45</v>
      </c>
      <c r="P202" s="36">
        <f>IF(O202=0,0,IF(H202=0,VLOOKUP(G202,'Ma-Chuc_Danh'!$A$5:$C$9,2,0),VLOOKUP(G202,'Ma-Chuc_Danh'!$E$5:$G$7,2,0)))</f>
        <v>70000</v>
      </c>
      <c r="Q202" s="41">
        <f t="shared" si="46"/>
        <v>3150000</v>
      </c>
      <c r="R202" s="40">
        <f t="shared" si="51"/>
        <v>0</v>
      </c>
      <c r="S202" s="36">
        <f>IF(R202=0,0,IF(H202=0,VLOOKUP(G202,'Ma-Chuc_Danh'!$A$5:$C$9,3,0),VLOOKUP(G202,'Ma-Chuc_Danh'!$E$5:$G$7,3,0)))</f>
        <v>0</v>
      </c>
      <c r="T202" s="41">
        <f t="shared" si="47"/>
        <v>0</v>
      </c>
      <c r="U202" s="35">
        <f t="shared" si="48"/>
        <v>45</v>
      </c>
      <c r="V202" s="41">
        <f t="shared" si="49"/>
        <v>3150000</v>
      </c>
      <c r="W202" s="41"/>
      <c r="X202" s="41">
        <f t="shared" si="41"/>
        <v>3150000</v>
      </c>
      <c r="Y202" s="41"/>
      <c r="Z202" s="37">
        <v>0</v>
      </c>
      <c r="AA202" s="37">
        <v>0</v>
      </c>
      <c r="AB202" s="37">
        <v>0</v>
      </c>
      <c r="AC202" s="37">
        <v>0</v>
      </c>
      <c r="AD202" s="37">
        <v>0</v>
      </c>
      <c r="AE202" s="37">
        <v>45</v>
      </c>
      <c r="AF202" s="37">
        <v>0</v>
      </c>
      <c r="AG202" s="37">
        <v>0</v>
      </c>
      <c r="AH202" s="37">
        <v>0</v>
      </c>
      <c r="AI202" s="37">
        <v>0</v>
      </c>
      <c r="AJ202" s="37">
        <v>0</v>
      </c>
      <c r="AK202" s="37">
        <v>0</v>
      </c>
      <c r="AL202" s="37">
        <v>0</v>
      </c>
      <c r="AM202" s="37">
        <v>0</v>
      </c>
      <c r="AN202" s="37">
        <v>0</v>
      </c>
      <c r="AO202" s="37">
        <v>0</v>
      </c>
      <c r="AP202" s="37">
        <v>0</v>
      </c>
      <c r="AQ202" s="37">
        <v>0</v>
      </c>
      <c r="AR202" s="37">
        <v>0</v>
      </c>
      <c r="AS202" s="87" t="s">
        <v>339</v>
      </c>
    </row>
    <row r="203" spans="1:45" ht="30.75" customHeight="1">
      <c r="A203" s="37">
        <f t="shared" si="40"/>
        <v>191</v>
      </c>
      <c r="B203" s="37" t="s">
        <v>239</v>
      </c>
      <c r="C203" s="38" t="s">
        <v>279</v>
      </c>
      <c r="D203" s="39" t="s">
        <v>280</v>
      </c>
      <c r="E203" s="34" t="s">
        <v>149</v>
      </c>
      <c r="F203" s="39" t="s">
        <v>128</v>
      </c>
      <c r="G203" s="34" t="s">
        <v>75</v>
      </c>
      <c r="H203" s="34"/>
      <c r="I203" s="37" t="s">
        <v>373</v>
      </c>
      <c r="J203" s="37" t="s">
        <v>370</v>
      </c>
      <c r="K203" s="37" t="s">
        <v>23</v>
      </c>
      <c r="L203" s="37" t="s">
        <v>426</v>
      </c>
      <c r="M203" s="37" t="s">
        <v>30</v>
      </c>
      <c r="N203" s="78" t="s">
        <v>44</v>
      </c>
      <c r="O203" s="40">
        <f t="shared" si="50"/>
        <v>45</v>
      </c>
      <c r="P203" s="36">
        <f>IF(O203=0,0,IF(H203=0,VLOOKUP(G203,'Ma-Chuc_Danh'!$A$5:$C$9,2,0),VLOOKUP(G203,'Ma-Chuc_Danh'!$E$5:$G$7,2,0)))</f>
        <v>70000</v>
      </c>
      <c r="Q203" s="41">
        <f t="shared" si="46"/>
        <v>3150000</v>
      </c>
      <c r="R203" s="40">
        <f t="shared" si="51"/>
        <v>0</v>
      </c>
      <c r="S203" s="36">
        <f>IF(R203=0,0,IF(H203=0,VLOOKUP(G203,'Ma-Chuc_Danh'!$A$5:$C$9,3,0),VLOOKUP(G203,'Ma-Chuc_Danh'!$E$5:$G$7,3,0)))</f>
        <v>0</v>
      </c>
      <c r="T203" s="41">
        <f t="shared" si="47"/>
        <v>0</v>
      </c>
      <c r="U203" s="35">
        <f t="shared" si="48"/>
        <v>45</v>
      </c>
      <c r="V203" s="41">
        <f t="shared" si="49"/>
        <v>3150000</v>
      </c>
      <c r="W203" s="41"/>
      <c r="X203" s="41">
        <f t="shared" si="41"/>
        <v>3150000</v>
      </c>
      <c r="Y203" s="41"/>
      <c r="Z203" s="37">
        <v>0</v>
      </c>
      <c r="AA203" s="37">
        <v>0</v>
      </c>
      <c r="AB203" s="37">
        <v>0</v>
      </c>
      <c r="AC203" s="37">
        <v>0</v>
      </c>
      <c r="AD203" s="37">
        <v>0</v>
      </c>
      <c r="AE203" s="37">
        <v>45</v>
      </c>
      <c r="AF203" s="37">
        <v>0</v>
      </c>
      <c r="AG203" s="37">
        <v>0</v>
      </c>
      <c r="AH203" s="37">
        <v>0</v>
      </c>
      <c r="AI203" s="37">
        <v>0</v>
      </c>
      <c r="AJ203" s="37">
        <v>0</v>
      </c>
      <c r="AK203" s="37">
        <v>0</v>
      </c>
      <c r="AL203" s="37">
        <v>0</v>
      </c>
      <c r="AM203" s="37">
        <v>0</v>
      </c>
      <c r="AN203" s="37">
        <v>0</v>
      </c>
      <c r="AO203" s="37">
        <v>0</v>
      </c>
      <c r="AP203" s="37">
        <v>0</v>
      </c>
      <c r="AQ203" s="37">
        <v>0</v>
      </c>
      <c r="AR203" s="37">
        <v>0</v>
      </c>
      <c r="AS203" s="87" t="s">
        <v>339</v>
      </c>
    </row>
    <row r="204" spans="1:45" ht="30.75" customHeight="1">
      <c r="A204" s="37">
        <f t="shared" si="40"/>
        <v>192</v>
      </c>
      <c r="B204" s="37" t="s">
        <v>239</v>
      </c>
      <c r="C204" s="38" t="s">
        <v>279</v>
      </c>
      <c r="D204" s="39" t="s">
        <v>280</v>
      </c>
      <c r="E204" s="34" t="s">
        <v>149</v>
      </c>
      <c r="F204" s="39" t="s">
        <v>128</v>
      </c>
      <c r="G204" s="34" t="s">
        <v>75</v>
      </c>
      <c r="H204" s="34"/>
      <c r="I204" s="37" t="s">
        <v>373</v>
      </c>
      <c r="J204" s="37" t="s">
        <v>370</v>
      </c>
      <c r="K204" s="37" t="s">
        <v>23</v>
      </c>
      <c r="L204" s="37" t="s">
        <v>427</v>
      </c>
      <c r="M204" s="37" t="s">
        <v>467</v>
      </c>
      <c r="N204" s="78" t="s">
        <v>503</v>
      </c>
      <c r="O204" s="40">
        <f t="shared" si="50"/>
        <v>67.5</v>
      </c>
      <c r="P204" s="36">
        <f>IF(O204=0,0,IF(H204=0,VLOOKUP(G204,'Ma-Chuc_Danh'!$A$5:$C$9,2,0),VLOOKUP(G204,'Ma-Chuc_Danh'!$E$5:$G$7,2,0)))</f>
        <v>70000</v>
      </c>
      <c r="Q204" s="41">
        <f t="shared" si="46"/>
        <v>4725000</v>
      </c>
      <c r="R204" s="40">
        <f t="shared" si="51"/>
        <v>0</v>
      </c>
      <c r="S204" s="36">
        <f>IF(R204=0,0,IF(H204=0,VLOOKUP(G204,'Ma-Chuc_Danh'!$A$5:$C$9,3,0),VLOOKUP(G204,'Ma-Chuc_Danh'!$E$5:$G$7,3,0)))</f>
        <v>0</v>
      </c>
      <c r="T204" s="41">
        <f t="shared" si="47"/>
        <v>0</v>
      </c>
      <c r="U204" s="35">
        <f t="shared" si="48"/>
        <v>67.5</v>
      </c>
      <c r="V204" s="41">
        <f t="shared" si="49"/>
        <v>4725000</v>
      </c>
      <c r="W204" s="41"/>
      <c r="X204" s="41">
        <f t="shared" si="41"/>
        <v>4725000</v>
      </c>
      <c r="Y204" s="41"/>
      <c r="Z204" s="37">
        <v>0</v>
      </c>
      <c r="AA204" s="37">
        <v>0</v>
      </c>
      <c r="AB204" s="37">
        <v>0</v>
      </c>
      <c r="AC204" s="37">
        <v>0</v>
      </c>
      <c r="AD204" s="37">
        <v>0</v>
      </c>
      <c r="AE204" s="37">
        <v>67.5</v>
      </c>
      <c r="AF204" s="37">
        <v>0</v>
      </c>
      <c r="AG204" s="37">
        <v>0</v>
      </c>
      <c r="AH204" s="37">
        <v>0</v>
      </c>
      <c r="AI204" s="37">
        <v>0</v>
      </c>
      <c r="AJ204" s="37">
        <v>0</v>
      </c>
      <c r="AK204" s="37">
        <v>0</v>
      </c>
      <c r="AL204" s="37">
        <v>0</v>
      </c>
      <c r="AM204" s="37">
        <v>0</v>
      </c>
      <c r="AN204" s="37">
        <v>0</v>
      </c>
      <c r="AO204" s="37">
        <v>0</v>
      </c>
      <c r="AP204" s="37">
        <v>0</v>
      </c>
      <c r="AQ204" s="37">
        <v>0</v>
      </c>
      <c r="AR204" s="37">
        <v>0</v>
      </c>
      <c r="AS204" s="87" t="s">
        <v>339</v>
      </c>
    </row>
    <row r="205" spans="1:45" ht="30.75" customHeight="1">
      <c r="A205" s="37">
        <f t="shared" si="40"/>
        <v>193</v>
      </c>
      <c r="B205" s="37" t="s">
        <v>239</v>
      </c>
      <c r="C205" s="38" t="s">
        <v>279</v>
      </c>
      <c r="D205" s="39" t="s">
        <v>280</v>
      </c>
      <c r="E205" s="34" t="s">
        <v>149</v>
      </c>
      <c r="F205" s="42" t="s">
        <v>128</v>
      </c>
      <c r="G205" s="34" t="s">
        <v>75</v>
      </c>
      <c r="H205" s="34"/>
      <c r="I205" s="37" t="s">
        <v>373</v>
      </c>
      <c r="J205" s="37" t="s">
        <v>370</v>
      </c>
      <c r="K205" s="37" t="s">
        <v>23</v>
      </c>
      <c r="L205" s="37" t="s">
        <v>427</v>
      </c>
      <c r="M205" s="37" t="s">
        <v>467</v>
      </c>
      <c r="N205" s="78" t="s">
        <v>503</v>
      </c>
      <c r="O205" s="40">
        <f t="shared" si="50"/>
        <v>66.400000000000006</v>
      </c>
      <c r="P205" s="36">
        <f>IF(O205=0,0,IF(H205=0,VLOOKUP(G205,'Ma-Chuc_Danh'!$A$5:$C$9,2,0),VLOOKUP(G205,'Ma-Chuc_Danh'!$E$5:$G$7,2,0)))</f>
        <v>70000</v>
      </c>
      <c r="Q205" s="41">
        <f t="shared" ref="Q205:Q245" si="52">ROUND(P205*O205,0)</f>
        <v>4648000</v>
      </c>
      <c r="R205" s="40">
        <f t="shared" si="51"/>
        <v>0</v>
      </c>
      <c r="S205" s="36">
        <f>IF(R205=0,0,IF(H205=0,VLOOKUP(G205,'Ma-Chuc_Danh'!$A$5:$C$9,3,0),VLOOKUP(G205,'Ma-Chuc_Danh'!$E$5:$G$7,3,0)))</f>
        <v>0</v>
      </c>
      <c r="T205" s="41">
        <f t="shared" ref="T205:T245" si="53">ROUND(S205*R205,0)</f>
        <v>0</v>
      </c>
      <c r="U205" s="35">
        <f t="shared" ref="U205:U245" si="54">R205+O205</f>
        <v>66.400000000000006</v>
      </c>
      <c r="V205" s="41">
        <f t="shared" ref="V205:V245" si="55">T205+Q205</f>
        <v>4648000</v>
      </c>
      <c r="W205" s="41"/>
      <c r="X205" s="41">
        <f t="shared" si="41"/>
        <v>4648000</v>
      </c>
      <c r="Y205" s="41"/>
      <c r="Z205" s="37">
        <v>0</v>
      </c>
      <c r="AA205" s="37">
        <v>0</v>
      </c>
      <c r="AB205" s="37">
        <v>0</v>
      </c>
      <c r="AC205" s="37">
        <v>0</v>
      </c>
      <c r="AD205" s="37">
        <v>0</v>
      </c>
      <c r="AE205" s="37">
        <v>66.400000000000006</v>
      </c>
      <c r="AF205" s="37">
        <v>0</v>
      </c>
      <c r="AG205" s="37">
        <v>0</v>
      </c>
      <c r="AH205" s="37">
        <v>0</v>
      </c>
      <c r="AI205" s="37">
        <v>0</v>
      </c>
      <c r="AJ205" s="37">
        <v>0</v>
      </c>
      <c r="AK205" s="37">
        <v>0</v>
      </c>
      <c r="AL205" s="37">
        <v>0</v>
      </c>
      <c r="AM205" s="37">
        <v>0</v>
      </c>
      <c r="AN205" s="37">
        <v>0</v>
      </c>
      <c r="AO205" s="37">
        <v>0</v>
      </c>
      <c r="AP205" s="37">
        <v>0</v>
      </c>
      <c r="AQ205" s="37">
        <v>0</v>
      </c>
      <c r="AR205" s="37">
        <v>0</v>
      </c>
      <c r="AS205" s="87" t="s">
        <v>339</v>
      </c>
    </row>
    <row r="206" spans="1:45" ht="30.75" customHeight="1">
      <c r="A206" s="37">
        <f t="shared" ref="A206:A269" si="56">+A205+1</f>
        <v>194</v>
      </c>
      <c r="B206" s="37" t="s">
        <v>239</v>
      </c>
      <c r="C206" s="38" t="s">
        <v>279</v>
      </c>
      <c r="D206" s="39" t="s">
        <v>280</v>
      </c>
      <c r="E206" s="34" t="s">
        <v>149</v>
      </c>
      <c r="F206" s="39" t="s">
        <v>128</v>
      </c>
      <c r="G206" s="34" t="s">
        <v>75</v>
      </c>
      <c r="H206" s="34"/>
      <c r="I206" s="37" t="s">
        <v>373</v>
      </c>
      <c r="J206" s="37" t="s">
        <v>370</v>
      </c>
      <c r="K206" s="37" t="s">
        <v>24</v>
      </c>
      <c r="L206" s="37" t="s">
        <v>426</v>
      </c>
      <c r="M206" s="37" t="s">
        <v>30</v>
      </c>
      <c r="N206" s="78" t="s">
        <v>44</v>
      </c>
      <c r="O206" s="40">
        <f t="shared" si="50"/>
        <v>3</v>
      </c>
      <c r="P206" s="36">
        <f>IF(O206=0,0,IF(H206=0,VLOOKUP(G206,'Ma-Chuc_Danh'!$A$5:$C$9,2,0),VLOOKUP(G206,'Ma-Chuc_Danh'!$E$5:$G$7,2,0)))</f>
        <v>70000</v>
      </c>
      <c r="Q206" s="41">
        <f t="shared" si="52"/>
        <v>210000</v>
      </c>
      <c r="R206" s="40">
        <f t="shared" si="51"/>
        <v>0</v>
      </c>
      <c r="S206" s="36">
        <f>IF(R206=0,0,IF(H206=0,VLOOKUP(G206,'Ma-Chuc_Danh'!$A$5:$C$9,3,0),VLOOKUP(G206,'Ma-Chuc_Danh'!$E$5:$G$7,3,0)))</f>
        <v>0</v>
      </c>
      <c r="T206" s="41">
        <f t="shared" si="53"/>
        <v>0</v>
      </c>
      <c r="U206" s="35">
        <f t="shared" si="54"/>
        <v>3</v>
      </c>
      <c r="V206" s="41">
        <f t="shared" si="55"/>
        <v>210000</v>
      </c>
      <c r="W206" s="41"/>
      <c r="X206" s="41">
        <f t="shared" ref="X206:X269" si="57">IF(V206&gt;W206,V206-W206,0)</f>
        <v>210000</v>
      </c>
      <c r="Y206" s="41"/>
      <c r="Z206" s="37">
        <v>0</v>
      </c>
      <c r="AA206" s="37">
        <v>0</v>
      </c>
      <c r="AB206" s="37">
        <v>3</v>
      </c>
      <c r="AC206" s="37">
        <v>0</v>
      </c>
      <c r="AD206" s="37">
        <v>0</v>
      </c>
      <c r="AE206" s="37">
        <v>0</v>
      </c>
      <c r="AF206" s="37">
        <v>0</v>
      </c>
      <c r="AG206" s="37">
        <v>0</v>
      </c>
      <c r="AH206" s="37">
        <v>0</v>
      </c>
      <c r="AI206" s="37">
        <v>0</v>
      </c>
      <c r="AJ206" s="37">
        <v>0</v>
      </c>
      <c r="AK206" s="37">
        <v>0</v>
      </c>
      <c r="AL206" s="37">
        <v>0</v>
      </c>
      <c r="AM206" s="37">
        <v>0</v>
      </c>
      <c r="AN206" s="37">
        <v>0</v>
      </c>
      <c r="AO206" s="37">
        <v>0</v>
      </c>
      <c r="AP206" s="37">
        <v>0</v>
      </c>
      <c r="AQ206" s="37">
        <v>0</v>
      </c>
      <c r="AR206" s="37">
        <v>0</v>
      </c>
      <c r="AS206" s="87" t="s">
        <v>339</v>
      </c>
    </row>
    <row r="207" spans="1:45" ht="30.75" customHeight="1">
      <c r="A207" s="37">
        <f t="shared" si="56"/>
        <v>195</v>
      </c>
      <c r="B207" s="37" t="s">
        <v>239</v>
      </c>
      <c r="C207" s="38" t="s">
        <v>279</v>
      </c>
      <c r="D207" s="39" t="s">
        <v>280</v>
      </c>
      <c r="E207" s="34" t="s">
        <v>149</v>
      </c>
      <c r="F207" s="42" t="s">
        <v>128</v>
      </c>
      <c r="G207" s="34" t="s">
        <v>75</v>
      </c>
      <c r="H207" s="34"/>
      <c r="I207" s="37" t="s">
        <v>373</v>
      </c>
      <c r="J207" s="37" t="s">
        <v>370</v>
      </c>
      <c r="K207" s="37" t="s">
        <v>24</v>
      </c>
      <c r="L207" s="37" t="s">
        <v>426</v>
      </c>
      <c r="M207" s="37" t="s">
        <v>30</v>
      </c>
      <c r="N207" s="78" t="s">
        <v>44</v>
      </c>
      <c r="O207" s="40">
        <f t="shared" si="50"/>
        <v>3</v>
      </c>
      <c r="P207" s="36">
        <f>IF(O207=0,0,IF(H207=0,VLOOKUP(G207,'Ma-Chuc_Danh'!$A$5:$C$9,2,0),VLOOKUP(G207,'Ma-Chuc_Danh'!$E$5:$G$7,2,0)))</f>
        <v>70000</v>
      </c>
      <c r="Q207" s="41">
        <f t="shared" si="52"/>
        <v>210000</v>
      </c>
      <c r="R207" s="40">
        <f t="shared" si="51"/>
        <v>0</v>
      </c>
      <c r="S207" s="36">
        <f>IF(R207=0,0,IF(H207=0,VLOOKUP(G207,'Ma-Chuc_Danh'!$A$5:$C$9,3,0),VLOOKUP(G207,'Ma-Chuc_Danh'!$E$5:$G$7,3,0)))</f>
        <v>0</v>
      </c>
      <c r="T207" s="41">
        <f t="shared" si="53"/>
        <v>0</v>
      </c>
      <c r="U207" s="35">
        <f t="shared" si="54"/>
        <v>3</v>
      </c>
      <c r="V207" s="41">
        <f t="shared" si="55"/>
        <v>210000</v>
      </c>
      <c r="W207" s="41"/>
      <c r="X207" s="41">
        <f t="shared" si="57"/>
        <v>210000</v>
      </c>
      <c r="Y207" s="41"/>
      <c r="Z207" s="37">
        <v>0</v>
      </c>
      <c r="AA207" s="37">
        <v>0</v>
      </c>
      <c r="AB207" s="37">
        <v>3</v>
      </c>
      <c r="AC207" s="37">
        <v>0</v>
      </c>
      <c r="AD207" s="37">
        <v>0</v>
      </c>
      <c r="AE207" s="37">
        <v>0</v>
      </c>
      <c r="AF207" s="37">
        <v>0</v>
      </c>
      <c r="AG207" s="37">
        <v>0</v>
      </c>
      <c r="AH207" s="37">
        <v>0</v>
      </c>
      <c r="AI207" s="37">
        <v>0</v>
      </c>
      <c r="AJ207" s="37">
        <v>0</v>
      </c>
      <c r="AK207" s="37">
        <v>0</v>
      </c>
      <c r="AL207" s="37">
        <v>0</v>
      </c>
      <c r="AM207" s="37">
        <v>0</v>
      </c>
      <c r="AN207" s="37">
        <v>0</v>
      </c>
      <c r="AO207" s="37">
        <v>0</v>
      </c>
      <c r="AP207" s="37">
        <v>0</v>
      </c>
      <c r="AQ207" s="37">
        <v>0</v>
      </c>
      <c r="AR207" s="37">
        <v>0</v>
      </c>
      <c r="AS207" s="87" t="s">
        <v>339</v>
      </c>
    </row>
    <row r="208" spans="1:45" ht="30.75" customHeight="1">
      <c r="A208" s="37">
        <f t="shared" si="56"/>
        <v>196</v>
      </c>
      <c r="B208" s="37" t="s">
        <v>239</v>
      </c>
      <c r="C208" s="38" t="s">
        <v>279</v>
      </c>
      <c r="D208" s="39" t="s">
        <v>280</v>
      </c>
      <c r="E208" s="34" t="s">
        <v>149</v>
      </c>
      <c r="F208" s="39" t="s">
        <v>128</v>
      </c>
      <c r="G208" s="34" t="s">
        <v>75</v>
      </c>
      <c r="H208" s="34"/>
      <c r="I208" s="37" t="s">
        <v>373</v>
      </c>
      <c r="J208" s="37" t="s">
        <v>370</v>
      </c>
      <c r="K208" s="37" t="s">
        <v>24</v>
      </c>
      <c r="L208" s="37" t="s">
        <v>426</v>
      </c>
      <c r="M208" s="37" t="s">
        <v>30</v>
      </c>
      <c r="N208" s="78" t="s">
        <v>44</v>
      </c>
      <c r="O208" s="40">
        <f t="shared" si="50"/>
        <v>3</v>
      </c>
      <c r="P208" s="36">
        <f>IF(O208=0,0,IF(H208=0,VLOOKUP(G208,'Ma-Chuc_Danh'!$A$5:$C$9,2,0),VLOOKUP(G208,'Ma-Chuc_Danh'!$E$5:$G$7,2,0)))</f>
        <v>70000</v>
      </c>
      <c r="Q208" s="41">
        <f t="shared" si="52"/>
        <v>210000</v>
      </c>
      <c r="R208" s="40">
        <f t="shared" si="51"/>
        <v>0</v>
      </c>
      <c r="S208" s="36">
        <f>IF(R208=0,0,IF(H208=0,VLOOKUP(G208,'Ma-Chuc_Danh'!$A$5:$C$9,3,0),VLOOKUP(G208,'Ma-Chuc_Danh'!$E$5:$G$7,3,0)))</f>
        <v>0</v>
      </c>
      <c r="T208" s="41">
        <f t="shared" si="53"/>
        <v>0</v>
      </c>
      <c r="U208" s="35">
        <f t="shared" si="54"/>
        <v>3</v>
      </c>
      <c r="V208" s="41">
        <f t="shared" si="55"/>
        <v>210000</v>
      </c>
      <c r="W208" s="41"/>
      <c r="X208" s="41">
        <f t="shared" si="57"/>
        <v>210000</v>
      </c>
      <c r="Y208" s="41"/>
      <c r="Z208" s="37">
        <v>0</v>
      </c>
      <c r="AA208" s="37">
        <v>0</v>
      </c>
      <c r="AB208" s="37">
        <v>3</v>
      </c>
      <c r="AC208" s="37">
        <v>0</v>
      </c>
      <c r="AD208" s="37">
        <v>0</v>
      </c>
      <c r="AE208" s="37">
        <v>0</v>
      </c>
      <c r="AF208" s="37">
        <v>0</v>
      </c>
      <c r="AG208" s="37">
        <v>0</v>
      </c>
      <c r="AH208" s="37">
        <v>0</v>
      </c>
      <c r="AI208" s="37">
        <v>0</v>
      </c>
      <c r="AJ208" s="37">
        <v>0</v>
      </c>
      <c r="AK208" s="37">
        <v>0</v>
      </c>
      <c r="AL208" s="37">
        <v>0</v>
      </c>
      <c r="AM208" s="37">
        <v>0</v>
      </c>
      <c r="AN208" s="37">
        <v>0</v>
      </c>
      <c r="AO208" s="37">
        <v>0</v>
      </c>
      <c r="AP208" s="37">
        <v>0</v>
      </c>
      <c r="AQ208" s="37">
        <v>0</v>
      </c>
      <c r="AR208" s="37">
        <v>0</v>
      </c>
      <c r="AS208" s="87" t="s">
        <v>339</v>
      </c>
    </row>
    <row r="209" spans="1:45" ht="30.75" customHeight="1">
      <c r="A209" s="37">
        <f t="shared" si="56"/>
        <v>197</v>
      </c>
      <c r="B209" s="37" t="s">
        <v>239</v>
      </c>
      <c r="C209" s="38" t="s">
        <v>279</v>
      </c>
      <c r="D209" s="39" t="s">
        <v>280</v>
      </c>
      <c r="E209" s="34" t="s">
        <v>149</v>
      </c>
      <c r="F209" s="39" t="s">
        <v>128</v>
      </c>
      <c r="G209" s="34" t="s">
        <v>75</v>
      </c>
      <c r="H209" s="34"/>
      <c r="I209" s="37" t="s">
        <v>373</v>
      </c>
      <c r="J209" s="37" t="s">
        <v>370</v>
      </c>
      <c r="K209" s="37" t="s">
        <v>24</v>
      </c>
      <c r="L209" s="37" t="s">
        <v>426</v>
      </c>
      <c r="M209" s="37" t="s">
        <v>30</v>
      </c>
      <c r="N209" s="78" t="s">
        <v>44</v>
      </c>
      <c r="O209" s="40">
        <f t="shared" si="50"/>
        <v>3</v>
      </c>
      <c r="P209" s="36">
        <f>IF(O209=0,0,IF(H209=0,VLOOKUP(G209,'Ma-Chuc_Danh'!$A$5:$C$9,2,0),VLOOKUP(G209,'Ma-Chuc_Danh'!$E$5:$G$7,2,0)))</f>
        <v>70000</v>
      </c>
      <c r="Q209" s="41">
        <f t="shared" si="52"/>
        <v>210000</v>
      </c>
      <c r="R209" s="40">
        <f t="shared" si="51"/>
        <v>0</v>
      </c>
      <c r="S209" s="36">
        <f>IF(R209=0,0,IF(H209=0,VLOOKUP(G209,'Ma-Chuc_Danh'!$A$5:$C$9,3,0),VLOOKUP(G209,'Ma-Chuc_Danh'!$E$5:$G$7,3,0)))</f>
        <v>0</v>
      </c>
      <c r="T209" s="41">
        <f t="shared" si="53"/>
        <v>0</v>
      </c>
      <c r="U209" s="35">
        <f t="shared" si="54"/>
        <v>3</v>
      </c>
      <c r="V209" s="41">
        <f t="shared" si="55"/>
        <v>210000</v>
      </c>
      <c r="W209" s="41"/>
      <c r="X209" s="41">
        <f t="shared" si="57"/>
        <v>210000</v>
      </c>
      <c r="Y209" s="41"/>
      <c r="Z209" s="37">
        <v>0</v>
      </c>
      <c r="AA209" s="37">
        <v>0</v>
      </c>
      <c r="AB209" s="37">
        <v>3</v>
      </c>
      <c r="AC209" s="37">
        <v>0</v>
      </c>
      <c r="AD209" s="37">
        <v>0</v>
      </c>
      <c r="AE209" s="37">
        <v>0</v>
      </c>
      <c r="AF209" s="37">
        <v>0</v>
      </c>
      <c r="AG209" s="37">
        <v>0</v>
      </c>
      <c r="AH209" s="37">
        <v>0</v>
      </c>
      <c r="AI209" s="37">
        <v>0</v>
      </c>
      <c r="AJ209" s="37">
        <v>0</v>
      </c>
      <c r="AK209" s="37">
        <v>0</v>
      </c>
      <c r="AL209" s="37">
        <v>0</v>
      </c>
      <c r="AM209" s="37">
        <v>0</v>
      </c>
      <c r="AN209" s="37">
        <v>0</v>
      </c>
      <c r="AO209" s="37">
        <v>0</v>
      </c>
      <c r="AP209" s="37">
        <v>0</v>
      </c>
      <c r="AQ209" s="37">
        <v>0</v>
      </c>
      <c r="AR209" s="37">
        <v>0</v>
      </c>
      <c r="AS209" s="87" t="s">
        <v>339</v>
      </c>
    </row>
    <row r="210" spans="1:45" ht="30.75" customHeight="1">
      <c r="A210" s="37">
        <f t="shared" si="56"/>
        <v>198</v>
      </c>
      <c r="B210" s="37" t="s">
        <v>239</v>
      </c>
      <c r="C210" s="38" t="s">
        <v>279</v>
      </c>
      <c r="D210" s="39" t="s">
        <v>280</v>
      </c>
      <c r="E210" s="34" t="s">
        <v>149</v>
      </c>
      <c r="F210" s="39" t="s">
        <v>128</v>
      </c>
      <c r="G210" s="34" t="s">
        <v>75</v>
      </c>
      <c r="H210" s="34"/>
      <c r="I210" s="37" t="s">
        <v>373</v>
      </c>
      <c r="J210" s="37" t="s">
        <v>370</v>
      </c>
      <c r="K210" s="37" t="s">
        <v>24</v>
      </c>
      <c r="L210" s="37" t="s">
        <v>426</v>
      </c>
      <c r="M210" s="37" t="s">
        <v>30</v>
      </c>
      <c r="N210" s="78" t="s">
        <v>44</v>
      </c>
      <c r="O210" s="40">
        <f t="shared" si="50"/>
        <v>3</v>
      </c>
      <c r="P210" s="36">
        <f>IF(O210=0,0,IF(H210=0,VLOOKUP(G210,'Ma-Chuc_Danh'!$A$5:$C$9,2,0),VLOOKUP(G210,'Ma-Chuc_Danh'!$E$5:$G$7,2,0)))</f>
        <v>70000</v>
      </c>
      <c r="Q210" s="41">
        <f t="shared" si="52"/>
        <v>210000</v>
      </c>
      <c r="R210" s="40">
        <f t="shared" si="51"/>
        <v>0</v>
      </c>
      <c r="S210" s="36">
        <f>IF(R210=0,0,IF(H210=0,VLOOKUP(G210,'Ma-Chuc_Danh'!$A$5:$C$9,3,0),VLOOKUP(G210,'Ma-Chuc_Danh'!$E$5:$G$7,3,0)))</f>
        <v>0</v>
      </c>
      <c r="T210" s="41">
        <f t="shared" si="53"/>
        <v>0</v>
      </c>
      <c r="U210" s="35">
        <f t="shared" si="54"/>
        <v>3</v>
      </c>
      <c r="V210" s="41">
        <f t="shared" si="55"/>
        <v>210000</v>
      </c>
      <c r="W210" s="41"/>
      <c r="X210" s="41">
        <f t="shared" si="57"/>
        <v>210000</v>
      </c>
      <c r="Y210" s="41"/>
      <c r="Z210" s="37">
        <v>0</v>
      </c>
      <c r="AA210" s="37">
        <v>0</v>
      </c>
      <c r="AB210" s="37">
        <v>3</v>
      </c>
      <c r="AC210" s="37">
        <v>0</v>
      </c>
      <c r="AD210" s="37">
        <v>0</v>
      </c>
      <c r="AE210" s="37">
        <v>0</v>
      </c>
      <c r="AF210" s="37">
        <v>0</v>
      </c>
      <c r="AG210" s="37">
        <v>0</v>
      </c>
      <c r="AH210" s="37">
        <v>0</v>
      </c>
      <c r="AI210" s="37">
        <v>0</v>
      </c>
      <c r="AJ210" s="37">
        <v>0</v>
      </c>
      <c r="AK210" s="37">
        <v>0</v>
      </c>
      <c r="AL210" s="37">
        <v>0</v>
      </c>
      <c r="AM210" s="37">
        <v>0</v>
      </c>
      <c r="AN210" s="37">
        <v>0</v>
      </c>
      <c r="AO210" s="37">
        <v>0</v>
      </c>
      <c r="AP210" s="37">
        <v>0</v>
      </c>
      <c r="AQ210" s="37">
        <v>0</v>
      </c>
      <c r="AR210" s="37">
        <v>0</v>
      </c>
      <c r="AS210" s="87" t="s">
        <v>339</v>
      </c>
    </row>
    <row r="211" spans="1:45" ht="30.75" customHeight="1">
      <c r="A211" s="37">
        <f t="shared" si="56"/>
        <v>199</v>
      </c>
      <c r="B211" s="37" t="s">
        <v>239</v>
      </c>
      <c r="C211" s="38" t="s">
        <v>279</v>
      </c>
      <c r="D211" s="39" t="s">
        <v>280</v>
      </c>
      <c r="E211" s="34" t="s">
        <v>149</v>
      </c>
      <c r="F211" s="39" t="s">
        <v>128</v>
      </c>
      <c r="G211" s="34" t="s">
        <v>75</v>
      </c>
      <c r="H211" s="34"/>
      <c r="I211" s="37" t="s">
        <v>373</v>
      </c>
      <c r="J211" s="37" t="s">
        <v>370</v>
      </c>
      <c r="K211" s="37" t="s">
        <v>24</v>
      </c>
      <c r="L211" s="37" t="s">
        <v>426</v>
      </c>
      <c r="M211" s="37" t="s">
        <v>30</v>
      </c>
      <c r="N211" s="78" t="s">
        <v>44</v>
      </c>
      <c r="O211" s="40">
        <f t="shared" si="50"/>
        <v>3</v>
      </c>
      <c r="P211" s="36">
        <f>IF(O211=0,0,IF(H211=0,VLOOKUP(G211,'Ma-Chuc_Danh'!$A$5:$C$9,2,0),VLOOKUP(G211,'Ma-Chuc_Danh'!$E$5:$G$7,2,0)))</f>
        <v>70000</v>
      </c>
      <c r="Q211" s="41">
        <f t="shared" si="52"/>
        <v>210000</v>
      </c>
      <c r="R211" s="40">
        <f t="shared" si="51"/>
        <v>0</v>
      </c>
      <c r="S211" s="36">
        <f>IF(R211=0,0,IF(H211=0,VLOOKUP(G211,'Ma-Chuc_Danh'!$A$5:$C$9,3,0),VLOOKUP(G211,'Ma-Chuc_Danh'!$E$5:$G$7,3,0)))</f>
        <v>0</v>
      </c>
      <c r="T211" s="41">
        <f t="shared" si="53"/>
        <v>0</v>
      </c>
      <c r="U211" s="35">
        <f t="shared" si="54"/>
        <v>3</v>
      </c>
      <c r="V211" s="41">
        <f t="shared" si="55"/>
        <v>210000</v>
      </c>
      <c r="W211" s="41"/>
      <c r="X211" s="41">
        <f t="shared" si="57"/>
        <v>210000</v>
      </c>
      <c r="Y211" s="41"/>
      <c r="Z211" s="37">
        <v>0</v>
      </c>
      <c r="AA211" s="37">
        <v>0</v>
      </c>
      <c r="AB211" s="37">
        <v>3</v>
      </c>
      <c r="AC211" s="37">
        <v>0</v>
      </c>
      <c r="AD211" s="37">
        <v>0</v>
      </c>
      <c r="AE211" s="37">
        <v>0</v>
      </c>
      <c r="AF211" s="37">
        <v>0</v>
      </c>
      <c r="AG211" s="37">
        <v>0</v>
      </c>
      <c r="AH211" s="37">
        <v>0</v>
      </c>
      <c r="AI211" s="37">
        <v>0</v>
      </c>
      <c r="AJ211" s="37">
        <v>0</v>
      </c>
      <c r="AK211" s="37">
        <v>0</v>
      </c>
      <c r="AL211" s="37">
        <v>0</v>
      </c>
      <c r="AM211" s="37">
        <v>0</v>
      </c>
      <c r="AN211" s="37">
        <v>0</v>
      </c>
      <c r="AO211" s="37">
        <v>0</v>
      </c>
      <c r="AP211" s="37">
        <v>0</v>
      </c>
      <c r="AQ211" s="37">
        <v>0</v>
      </c>
      <c r="AR211" s="37">
        <v>0</v>
      </c>
      <c r="AS211" s="87" t="s">
        <v>339</v>
      </c>
    </row>
    <row r="212" spans="1:45" ht="30.75" customHeight="1">
      <c r="A212" s="37">
        <f t="shared" si="56"/>
        <v>200</v>
      </c>
      <c r="B212" s="37" t="s">
        <v>239</v>
      </c>
      <c r="C212" s="38" t="s">
        <v>279</v>
      </c>
      <c r="D212" s="39" t="s">
        <v>280</v>
      </c>
      <c r="E212" s="34" t="s">
        <v>149</v>
      </c>
      <c r="F212" s="39" t="s">
        <v>128</v>
      </c>
      <c r="G212" s="34" t="s">
        <v>75</v>
      </c>
      <c r="H212" s="34"/>
      <c r="I212" s="37" t="s">
        <v>373</v>
      </c>
      <c r="J212" s="37" t="s">
        <v>370</v>
      </c>
      <c r="K212" s="37" t="s">
        <v>24</v>
      </c>
      <c r="L212" s="37" t="s">
        <v>426</v>
      </c>
      <c r="M212" s="37" t="s">
        <v>30</v>
      </c>
      <c r="N212" s="78" t="s">
        <v>44</v>
      </c>
      <c r="O212" s="40">
        <f t="shared" si="50"/>
        <v>3</v>
      </c>
      <c r="P212" s="36">
        <f>IF(O212=0,0,IF(H212=0,VLOOKUP(G212,'Ma-Chuc_Danh'!$A$5:$C$9,2,0),VLOOKUP(G212,'Ma-Chuc_Danh'!$E$5:$G$7,2,0)))</f>
        <v>70000</v>
      </c>
      <c r="Q212" s="41">
        <f t="shared" si="52"/>
        <v>210000</v>
      </c>
      <c r="R212" s="40">
        <f t="shared" si="51"/>
        <v>0</v>
      </c>
      <c r="S212" s="36">
        <f>IF(R212=0,0,IF(H212=0,VLOOKUP(G212,'Ma-Chuc_Danh'!$A$5:$C$9,3,0),VLOOKUP(G212,'Ma-Chuc_Danh'!$E$5:$G$7,3,0)))</f>
        <v>0</v>
      </c>
      <c r="T212" s="41">
        <f t="shared" si="53"/>
        <v>0</v>
      </c>
      <c r="U212" s="35">
        <f t="shared" si="54"/>
        <v>3</v>
      </c>
      <c r="V212" s="41">
        <f t="shared" si="55"/>
        <v>210000</v>
      </c>
      <c r="W212" s="41"/>
      <c r="X212" s="41">
        <f t="shared" si="57"/>
        <v>210000</v>
      </c>
      <c r="Y212" s="41"/>
      <c r="Z212" s="37">
        <v>0</v>
      </c>
      <c r="AA212" s="37">
        <v>0</v>
      </c>
      <c r="AB212" s="37">
        <v>3</v>
      </c>
      <c r="AC212" s="37">
        <v>0</v>
      </c>
      <c r="AD212" s="37">
        <v>0</v>
      </c>
      <c r="AE212" s="37">
        <v>0</v>
      </c>
      <c r="AF212" s="37">
        <v>0</v>
      </c>
      <c r="AG212" s="37">
        <v>0</v>
      </c>
      <c r="AH212" s="37">
        <v>0</v>
      </c>
      <c r="AI212" s="37">
        <v>0</v>
      </c>
      <c r="AJ212" s="37">
        <v>0</v>
      </c>
      <c r="AK212" s="37">
        <v>0</v>
      </c>
      <c r="AL212" s="37">
        <v>0</v>
      </c>
      <c r="AM212" s="37">
        <v>0</v>
      </c>
      <c r="AN212" s="37">
        <v>0</v>
      </c>
      <c r="AO212" s="37">
        <v>0</v>
      </c>
      <c r="AP212" s="37">
        <v>0</v>
      </c>
      <c r="AQ212" s="37">
        <v>0</v>
      </c>
      <c r="AR212" s="37">
        <v>0</v>
      </c>
      <c r="AS212" s="87" t="s">
        <v>339</v>
      </c>
    </row>
    <row r="213" spans="1:45" ht="30.75" customHeight="1">
      <c r="A213" s="37">
        <f t="shared" si="56"/>
        <v>201</v>
      </c>
      <c r="B213" s="37" t="s">
        <v>239</v>
      </c>
      <c r="C213" s="38" t="s">
        <v>279</v>
      </c>
      <c r="D213" s="39" t="s">
        <v>280</v>
      </c>
      <c r="E213" s="34" t="s">
        <v>149</v>
      </c>
      <c r="F213" s="33" t="s">
        <v>128</v>
      </c>
      <c r="G213" s="34" t="s">
        <v>75</v>
      </c>
      <c r="H213" s="34"/>
      <c r="I213" s="37" t="s">
        <v>373</v>
      </c>
      <c r="J213" s="37" t="s">
        <v>370</v>
      </c>
      <c r="K213" s="37" t="s">
        <v>24</v>
      </c>
      <c r="L213" s="37" t="s">
        <v>426</v>
      </c>
      <c r="M213" s="37" t="s">
        <v>30</v>
      </c>
      <c r="N213" s="78" t="s">
        <v>44</v>
      </c>
      <c r="O213" s="40">
        <f t="shared" si="50"/>
        <v>3</v>
      </c>
      <c r="P213" s="36">
        <f>IF(O213=0,0,IF(H213=0,VLOOKUP(G213,'Ma-Chuc_Danh'!$A$5:$C$9,2,0),VLOOKUP(G213,'Ma-Chuc_Danh'!$E$5:$G$7,2,0)))</f>
        <v>70000</v>
      </c>
      <c r="Q213" s="41">
        <f t="shared" si="52"/>
        <v>210000</v>
      </c>
      <c r="R213" s="40">
        <f t="shared" si="51"/>
        <v>0</v>
      </c>
      <c r="S213" s="36">
        <f>IF(R213=0,0,IF(H213=0,VLOOKUP(G213,'Ma-Chuc_Danh'!$A$5:$C$9,3,0),VLOOKUP(G213,'Ma-Chuc_Danh'!$E$5:$G$7,3,0)))</f>
        <v>0</v>
      </c>
      <c r="T213" s="41">
        <f t="shared" si="53"/>
        <v>0</v>
      </c>
      <c r="U213" s="35">
        <f t="shared" si="54"/>
        <v>3</v>
      </c>
      <c r="V213" s="41">
        <f t="shared" si="55"/>
        <v>210000</v>
      </c>
      <c r="W213" s="41"/>
      <c r="X213" s="41">
        <f t="shared" si="57"/>
        <v>210000</v>
      </c>
      <c r="Y213" s="41"/>
      <c r="Z213" s="37">
        <v>0</v>
      </c>
      <c r="AA213" s="37">
        <v>0</v>
      </c>
      <c r="AB213" s="37">
        <v>3</v>
      </c>
      <c r="AC213" s="37">
        <v>0</v>
      </c>
      <c r="AD213" s="37">
        <v>0</v>
      </c>
      <c r="AE213" s="37">
        <v>0</v>
      </c>
      <c r="AF213" s="37">
        <v>0</v>
      </c>
      <c r="AG213" s="37">
        <v>0</v>
      </c>
      <c r="AH213" s="37">
        <v>0</v>
      </c>
      <c r="AI213" s="37">
        <v>0</v>
      </c>
      <c r="AJ213" s="37">
        <v>0</v>
      </c>
      <c r="AK213" s="37">
        <v>0</v>
      </c>
      <c r="AL213" s="37">
        <v>0</v>
      </c>
      <c r="AM213" s="37">
        <v>0</v>
      </c>
      <c r="AN213" s="37">
        <v>0</v>
      </c>
      <c r="AO213" s="37">
        <v>0</v>
      </c>
      <c r="AP213" s="37">
        <v>0</v>
      </c>
      <c r="AQ213" s="37">
        <v>0</v>
      </c>
      <c r="AR213" s="37">
        <v>0</v>
      </c>
      <c r="AS213" s="87" t="s">
        <v>339</v>
      </c>
    </row>
    <row r="214" spans="1:45" ht="30.75" customHeight="1">
      <c r="A214" s="37">
        <f t="shared" si="56"/>
        <v>202</v>
      </c>
      <c r="B214" s="37" t="s">
        <v>239</v>
      </c>
      <c r="C214" s="38" t="s">
        <v>279</v>
      </c>
      <c r="D214" s="39" t="s">
        <v>280</v>
      </c>
      <c r="E214" s="34" t="s">
        <v>149</v>
      </c>
      <c r="F214" s="33" t="s">
        <v>128</v>
      </c>
      <c r="G214" s="34" t="s">
        <v>75</v>
      </c>
      <c r="H214" s="34"/>
      <c r="I214" s="37" t="s">
        <v>373</v>
      </c>
      <c r="J214" s="37" t="s">
        <v>370</v>
      </c>
      <c r="K214" s="37" t="s">
        <v>24</v>
      </c>
      <c r="L214" s="37" t="s">
        <v>427</v>
      </c>
      <c r="M214" s="37" t="s">
        <v>467</v>
      </c>
      <c r="N214" s="78" t="s">
        <v>503</v>
      </c>
      <c r="O214" s="40">
        <f t="shared" si="50"/>
        <v>3</v>
      </c>
      <c r="P214" s="36">
        <f>IF(O214=0,0,IF(H214=0,VLOOKUP(G214,'Ma-Chuc_Danh'!$A$5:$C$9,2,0),VLOOKUP(G214,'Ma-Chuc_Danh'!$E$5:$G$7,2,0)))</f>
        <v>70000</v>
      </c>
      <c r="Q214" s="41">
        <f t="shared" si="52"/>
        <v>210000</v>
      </c>
      <c r="R214" s="40">
        <f t="shared" si="51"/>
        <v>0</v>
      </c>
      <c r="S214" s="36">
        <f>IF(R214=0,0,IF(H214=0,VLOOKUP(G214,'Ma-Chuc_Danh'!$A$5:$C$9,3,0),VLOOKUP(G214,'Ma-Chuc_Danh'!$E$5:$G$7,3,0)))</f>
        <v>0</v>
      </c>
      <c r="T214" s="41">
        <f t="shared" si="53"/>
        <v>0</v>
      </c>
      <c r="U214" s="35">
        <f t="shared" si="54"/>
        <v>3</v>
      </c>
      <c r="V214" s="41">
        <f t="shared" si="55"/>
        <v>210000</v>
      </c>
      <c r="W214" s="41"/>
      <c r="X214" s="41">
        <f t="shared" si="57"/>
        <v>210000</v>
      </c>
      <c r="Y214" s="41"/>
      <c r="Z214" s="37">
        <v>0</v>
      </c>
      <c r="AA214" s="37">
        <v>0</v>
      </c>
      <c r="AB214" s="37">
        <v>3</v>
      </c>
      <c r="AC214" s="37">
        <v>0</v>
      </c>
      <c r="AD214" s="37">
        <v>0</v>
      </c>
      <c r="AE214" s="37">
        <v>0</v>
      </c>
      <c r="AF214" s="37">
        <v>0</v>
      </c>
      <c r="AG214" s="37">
        <v>0</v>
      </c>
      <c r="AH214" s="37">
        <v>0</v>
      </c>
      <c r="AI214" s="37">
        <v>0</v>
      </c>
      <c r="AJ214" s="37">
        <v>0</v>
      </c>
      <c r="AK214" s="37">
        <v>0</v>
      </c>
      <c r="AL214" s="37">
        <v>0</v>
      </c>
      <c r="AM214" s="37">
        <v>0</v>
      </c>
      <c r="AN214" s="37">
        <v>0</v>
      </c>
      <c r="AO214" s="37">
        <v>0</v>
      </c>
      <c r="AP214" s="37">
        <v>0</v>
      </c>
      <c r="AQ214" s="37">
        <v>0</v>
      </c>
      <c r="AR214" s="37">
        <v>0</v>
      </c>
      <c r="AS214" s="87" t="s">
        <v>339</v>
      </c>
    </row>
    <row r="215" spans="1:45" ht="30.75" customHeight="1">
      <c r="A215" s="37">
        <f t="shared" si="56"/>
        <v>203</v>
      </c>
      <c r="B215" s="37" t="s">
        <v>239</v>
      </c>
      <c r="C215" s="38" t="s">
        <v>279</v>
      </c>
      <c r="D215" s="39" t="s">
        <v>280</v>
      </c>
      <c r="E215" s="34" t="s">
        <v>149</v>
      </c>
      <c r="F215" s="33" t="s">
        <v>128</v>
      </c>
      <c r="G215" s="34" t="s">
        <v>75</v>
      </c>
      <c r="H215" s="34"/>
      <c r="I215" s="37" t="s">
        <v>373</v>
      </c>
      <c r="J215" s="37" t="s">
        <v>370</v>
      </c>
      <c r="K215" s="37" t="s">
        <v>24</v>
      </c>
      <c r="L215" s="37" t="s">
        <v>427</v>
      </c>
      <c r="M215" s="37" t="s">
        <v>467</v>
      </c>
      <c r="N215" s="78" t="s">
        <v>503</v>
      </c>
      <c r="O215" s="40">
        <f t="shared" si="50"/>
        <v>3</v>
      </c>
      <c r="P215" s="36">
        <f>IF(O215=0,0,IF(H215=0,VLOOKUP(G215,'Ma-Chuc_Danh'!$A$5:$C$9,2,0),VLOOKUP(G215,'Ma-Chuc_Danh'!$E$5:$G$7,2,0)))</f>
        <v>70000</v>
      </c>
      <c r="Q215" s="41">
        <f t="shared" si="52"/>
        <v>210000</v>
      </c>
      <c r="R215" s="40">
        <f t="shared" si="51"/>
        <v>0</v>
      </c>
      <c r="S215" s="36">
        <f>IF(R215=0,0,IF(H215=0,VLOOKUP(G215,'Ma-Chuc_Danh'!$A$5:$C$9,3,0),VLOOKUP(G215,'Ma-Chuc_Danh'!$E$5:$G$7,3,0)))</f>
        <v>0</v>
      </c>
      <c r="T215" s="41">
        <f t="shared" si="53"/>
        <v>0</v>
      </c>
      <c r="U215" s="35">
        <f t="shared" si="54"/>
        <v>3</v>
      </c>
      <c r="V215" s="41">
        <f t="shared" si="55"/>
        <v>210000</v>
      </c>
      <c r="W215" s="41"/>
      <c r="X215" s="41">
        <f t="shared" si="57"/>
        <v>210000</v>
      </c>
      <c r="Y215" s="41"/>
      <c r="Z215" s="37">
        <v>0</v>
      </c>
      <c r="AA215" s="37">
        <v>0</v>
      </c>
      <c r="AB215" s="37">
        <v>3</v>
      </c>
      <c r="AC215" s="37">
        <v>0</v>
      </c>
      <c r="AD215" s="37">
        <v>0</v>
      </c>
      <c r="AE215" s="37">
        <v>0</v>
      </c>
      <c r="AF215" s="37">
        <v>0</v>
      </c>
      <c r="AG215" s="37">
        <v>0</v>
      </c>
      <c r="AH215" s="37">
        <v>0</v>
      </c>
      <c r="AI215" s="37">
        <v>0</v>
      </c>
      <c r="AJ215" s="37">
        <v>0</v>
      </c>
      <c r="AK215" s="37">
        <v>0</v>
      </c>
      <c r="AL215" s="37">
        <v>0</v>
      </c>
      <c r="AM215" s="37">
        <v>0</v>
      </c>
      <c r="AN215" s="37">
        <v>0</v>
      </c>
      <c r="AO215" s="37">
        <v>0</v>
      </c>
      <c r="AP215" s="37">
        <v>0</v>
      </c>
      <c r="AQ215" s="37">
        <v>0</v>
      </c>
      <c r="AR215" s="37">
        <v>0</v>
      </c>
      <c r="AS215" s="87" t="s">
        <v>339</v>
      </c>
    </row>
    <row r="216" spans="1:45" ht="30.75" customHeight="1">
      <c r="A216" s="37">
        <f t="shared" si="56"/>
        <v>204</v>
      </c>
      <c r="B216" s="37" t="s">
        <v>239</v>
      </c>
      <c r="C216" s="38" t="s">
        <v>279</v>
      </c>
      <c r="D216" s="39" t="s">
        <v>280</v>
      </c>
      <c r="E216" s="34" t="s">
        <v>149</v>
      </c>
      <c r="F216" s="39" t="s">
        <v>128</v>
      </c>
      <c r="G216" s="34" t="s">
        <v>75</v>
      </c>
      <c r="H216" s="34"/>
      <c r="I216" s="37" t="s">
        <v>373</v>
      </c>
      <c r="J216" s="37" t="s">
        <v>370</v>
      </c>
      <c r="K216" s="37" t="s">
        <v>25</v>
      </c>
      <c r="L216" s="37" t="s">
        <v>426</v>
      </c>
      <c r="M216" s="37" t="s">
        <v>30</v>
      </c>
      <c r="N216" s="78" t="s">
        <v>44</v>
      </c>
      <c r="O216" s="40">
        <f t="shared" si="50"/>
        <v>7.5</v>
      </c>
      <c r="P216" s="36">
        <f>IF(O216=0,0,IF(H216=0,VLOOKUP(G216,'Ma-Chuc_Danh'!$A$5:$C$9,2,0),VLOOKUP(G216,'Ma-Chuc_Danh'!$E$5:$G$7,2,0)))</f>
        <v>70000</v>
      </c>
      <c r="Q216" s="41">
        <f t="shared" si="52"/>
        <v>525000</v>
      </c>
      <c r="R216" s="40">
        <f t="shared" si="51"/>
        <v>0</v>
      </c>
      <c r="S216" s="36">
        <f>IF(R216=0,0,IF(H216=0,VLOOKUP(G216,'Ma-Chuc_Danh'!$A$5:$C$9,3,0),VLOOKUP(G216,'Ma-Chuc_Danh'!$E$5:$G$7,3,0)))</f>
        <v>0</v>
      </c>
      <c r="T216" s="41">
        <f t="shared" si="53"/>
        <v>0</v>
      </c>
      <c r="U216" s="35">
        <f t="shared" si="54"/>
        <v>7.5</v>
      </c>
      <c r="V216" s="41">
        <f t="shared" si="55"/>
        <v>525000</v>
      </c>
      <c r="W216" s="41"/>
      <c r="X216" s="41">
        <f t="shared" si="57"/>
        <v>525000</v>
      </c>
      <c r="Y216" s="41"/>
      <c r="Z216" s="37">
        <v>0</v>
      </c>
      <c r="AA216" s="37">
        <v>7.5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37">
        <v>0</v>
      </c>
      <c r="AJ216" s="37">
        <v>0</v>
      </c>
      <c r="AK216" s="37">
        <v>0</v>
      </c>
      <c r="AL216" s="37">
        <v>0</v>
      </c>
      <c r="AM216" s="37">
        <v>0</v>
      </c>
      <c r="AN216" s="37">
        <v>0</v>
      </c>
      <c r="AO216" s="37">
        <v>0</v>
      </c>
      <c r="AP216" s="37">
        <v>0</v>
      </c>
      <c r="AQ216" s="37">
        <v>0</v>
      </c>
      <c r="AR216" s="37">
        <v>0</v>
      </c>
      <c r="AS216" s="87" t="s">
        <v>339</v>
      </c>
    </row>
    <row r="217" spans="1:45" ht="30.75" customHeight="1">
      <c r="A217" s="37">
        <f t="shared" si="56"/>
        <v>205</v>
      </c>
      <c r="B217" s="37" t="s">
        <v>239</v>
      </c>
      <c r="C217" s="38" t="s">
        <v>279</v>
      </c>
      <c r="D217" s="39" t="s">
        <v>280</v>
      </c>
      <c r="E217" s="34" t="s">
        <v>149</v>
      </c>
      <c r="F217" s="39" t="s">
        <v>128</v>
      </c>
      <c r="G217" s="34" t="s">
        <v>75</v>
      </c>
      <c r="H217" s="34"/>
      <c r="I217" s="37" t="s">
        <v>373</v>
      </c>
      <c r="J217" s="37" t="s">
        <v>370</v>
      </c>
      <c r="K217" s="37" t="s">
        <v>25</v>
      </c>
      <c r="L217" s="37" t="s">
        <v>426</v>
      </c>
      <c r="M217" s="37" t="s">
        <v>30</v>
      </c>
      <c r="N217" s="78" t="s">
        <v>44</v>
      </c>
      <c r="O217" s="40">
        <f t="shared" si="50"/>
        <v>7.5</v>
      </c>
      <c r="P217" s="36">
        <f>IF(O217=0,0,IF(H217=0,VLOOKUP(G217,'Ma-Chuc_Danh'!$A$5:$C$9,2,0),VLOOKUP(G217,'Ma-Chuc_Danh'!$E$5:$G$7,2,0)))</f>
        <v>70000</v>
      </c>
      <c r="Q217" s="41">
        <f t="shared" si="52"/>
        <v>525000</v>
      </c>
      <c r="R217" s="40">
        <f t="shared" si="51"/>
        <v>0</v>
      </c>
      <c r="S217" s="36">
        <f>IF(R217=0,0,IF(H217=0,VLOOKUP(G217,'Ma-Chuc_Danh'!$A$5:$C$9,3,0),VLOOKUP(G217,'Ma-Chuc_Danh'!$E$5:$G$7,3,0)))</f>
        <v>0</v>
      </c>
      <c r="T217" s="41">
        <f t="shared" si="53"/>
        <v>0</v>
      </c>
      <c r="U217" s="35">
        <f t="shared" si="54"/>
        <v>7.5</v>
      </c>
      <c r="V217" s="41">
        <f t="shared" si="55"/>
        <v>525000</v>
      </c>
      <c r="W217" s="41"/>
      <c r="X217" s="41">
        <f t="shared" si="57"/>
        <v>525000</v>
      </c>
      <c r="Y217" s="41"/>
      <c r="Z217" s="37">
        <v>0</v>
      </c>
      <c r="AA217" s="37">
        <v>7.5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37">
        <v>0</v>
      </c>
      <c r="AJ217" s="37">
        <v>0</v>
      </c>
      <c r="AK217" s="37">
        <v>0</v>
      </c>
      <c r="AL217" s="37">
        <v>0</v>
      </c>
      <c r="AM217" s="37">
        <v>0</v>
      </c>
      <c r="AN217" s="37">
        <v>0</v>
      </c>
      <c r="AO217" s="37">
        <v>0</v>
      </c>
      <c r="AP217" s="37">
        <v>0</v>
      </c>
      <c r="AQ217" s="37">
        <v>0</v>
      </c>
      <c r="AR217" s="37">
        <v>0</v>
      </c>
      <c r="AS217" s="87" t="s">
        <v>339</v>
      </c>
    </row>
    <row r="218" spans="1:45" ht="30.75" customHeight="1">
      <c r="A218" s="37">
        <f t="shared" si="56"/>
        <v>206</v>
      </c>
      <c r="B218" s="37" t="s">
        <v>239</v>
      </c>
      <c r="C218" s="38" t="s">
        <v>279</v>
      </c>
      <c r="D218" s="39" t="s">
        <v>280</v>
      </c>
      <c r="E218" s="34" t="s">
        <v>149</v>
      </c>
      <c r="F218" s="39" t="s">
        <v>128</v>
      </c>
      <c r="G218" s="34" t="s">
        <v>75</v>
      </c>
      <c r="H218" s="34"/>
      <c r="I218" s="37" t="s">
        <v>373</v>
      </c>
      <c r="J218" s="37" t="s">
        <v>370</v>
      </c>
      <c r="K218" s="37" t="s">
        <v>25</v>
      </c>
      <c r="L218" s="37" t="s">
        <v>426</v>
      </c>
      <c r="M218" s="37" t="s">
        <v>30</v>
      </c>
      <c r="N218" s="78" t="s">
        <v>44</v>
      </c>
      <c r="O218" s="40">
        <f t="shared" si="50"/>
        <v>7.5</v>
      </c>
      <c r="P218" s="36">
        <f>IF(O218=0,0,IF(H218=0,VLOOKUP(G218,'Ma-Chuc_Danh'!$A$5:$C$9,2,0),VLOOKUP(G218,'Ma-Chuc_Danh'!$E$5:$G$7,2,0)))</f>
        <v>70000</v>
      </c>
      <c r="Q218" s="41">
        <f t="shared" si="52"/>
        <v>525000</v>
      </c>
      <c r="R218" s="40">
        <f t="shared" si="51"/>
        <v>0</v>
      </c>
      <c r="S218" s="36">
        <f>IF(R218=0,0,IF(H218=0,VLOOKUP(G218,'Ma-Chuc_Danh'!$A$5:$C$9,3,0),VLOOKUP(G218,'Ma-Chuc_Danh'!$E$5:$G$7,3,0)))</f>
        <v>0</v>
      </c>
      <c r="T218" s="41">
        <f t="shared" si="53"/>
        <v>0</v>
      </c>
      <c r="U218" s="35">
        <f t="shared" si="54"/>
        <v>7.5</v>
      </c>
      <c r="V218" s="41">
        <f t="shared" si="55"/>
        <v>525000</v>
      </c>
      <c r="W218" s="41"/>
      <c r="X218" s="41">
        <f t="shared" si="57"/>
        <v>525000</v>
      </c>
      <c r="Y218" s="41"/>
      <c r="Z218" s="37">
        <v>0</v>
      </c>
      <c r="AA218" s="37">
        <v>7.5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37">
        <v>0</v>
      </c>
      <c r="AJ218" s="37">
        <v>0</v>
      </c>
      <c r="AK218" s="37">
        <v>0</v>
      </c>
      <c r="AL218" s="37">
        <v>0</v>
      </c>
      <c r="AM218" s="37">
        <v>0</v>
      </c>
      <c r="AN218" s="37">
        <v>0</v>
      </c>
      <c r="AO218" s="37">
        <v>0</v>
      </c>
      <c r="AP218" s="37">
        <v>0</v>
      </c>
      <c r="AQ218" s="37">
        <v>0</v>
      </c>
      <c r="AR218" s="37">
        <v>0</v>
      </c>
      <c r="AS218" s="87" t="s">
        <v>339</v>
      </c>
    </row>
    <row r="219" spans="1:45" ht="30.75" customHeight="1">
      <c r="A219" s="37">
        <f t="shared" si="56"/>
        <v>207</v>
      </c>
      <c r="B219" s="37" t="s">
        <v>239</v>
      </c>
      <c r="C219" s="38" t="s">
        <v>279</v>
      </c>
      <c r="D219" s="39" t="s">
        <v>280</v>
      </c>
      <c r="E219" s="34" t="s">
        <v>149</v>
      </c>
      <c r="F219" s="39" t="s">
        <v>128</v>
      </c>
      <c r="G219" s="34" t="s">
        <v>75</v>
      </c>
      <c r="H219" s="34"/>
      <c r="I219" s="37" t="s">
        <v>373</v>
      </c>
      <c r="J219" s="37" t="s">
        <v>370</v>
      </c>
      <c r="K219" s="37" t="s">
        <v>25</v>
      </c>
      <c r="L219" s="37" t="s">
        <v>426</v>
      </c>
      <c r="M219" s="37" t="s">
        <v>30</v>
      </c>
      <c r="N219" s="78" t="s">
        <v>44</v>
      </c>
      <c r="O219" s="40">
        <f t="shared" si="50"/>
        <v>7.5</v>
      </c>
      <c r="P219" s="36">
        <f>IF(O219=0,0,IF(H219=0,VLOOKUP(G219,'Ma-Chuc_Danh'!$A$5:$C$9,2,0),VLOOKUP(G219,'Ma-Chuc_Danh'!$E$5:$G$7,2,0)))</f>
        <v>70000</v>
      </c>
      <c r="Q219" s="41">
        <f t="shared" si="52"/>
        <v>525000</v>
      </c>
      <c r="R219" s="40">
        <f t="shared" si="51"/>
        <v>0</v>
      </c>
      <c r="S219" s="36">
        <f>IF(R219=0,0,IF(H219=0,VLOOKUP(G219,'Ma-Chuc_Danh'!$A$5:$C$9,3,0),VLOOKUP(G219,'Ma-Chuc_Danh'!$E$5:$G$7,3,0)))</f>
        <v>0</v>
      </c>
      <c r="T219" s="41">
        <f t="shared" si="53"/>
        <v>0</v>
      </c>
      <c r="U219" s="35">
        <f t="shared" si="54"/>
        <v>7.5</v>
      </c>
      <c r="V219" s="41">
        <f t="shared" si="55"/>
        <v>525000</v>
      </c>
      <c r="W219" s="41"/>
      <c r="X219" s="41">
        <f t="shared" si="57"/>
        <v>525000</v>
      </c>
      <c r="Y219" s="41"/>
      <c r="Z219" s="37">
        <v>0</v>
      </c>
      <c r="AA219" s="37">
        <v>7.5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37">
        <v>0</v>
      </c>
      <c r="AJ219" s="37">
        <v>0</v>
      </c>
      <c r="AK219" s="37">
        <v>0</v>
      </c>
      <c r="AL219" s="37">
        <v>0</v>
      </c>
      <c r="AM219" s="37">
        <v>0</v>
      </c>
      <c r="AN219" s="37">
        <v>0</v>
      </c>
      <c r="AO219" s="37">
        <v>0</v>
      </c>
      <c r="AP219" s="37">
        <v>0</v>
      </c>
      <c r="AQ219" s="37">
        <v>0</v>
      </c>
      <c r="AR219" s="37">
        <v>0</v>
      </c>
      <c r="AS219" s="87" t="s">
        <v>339</v>
      </c>
    </row>
    <row r="220" spans="1:45" ht="30.75" customHeight="1">
      <c r="A220" s="37">
        <f t="shared" si="56"/>
        <v>208</v>
      </c>
      <c r="B220" s="37" t="s">
        <v>239</v>
      </c>
      <c r="C220" s="38" t="s">
        <v>279</v>
      </c>
      <c r="D220" s="39" t="s">
        <v>280</v>
      </c>
      <c r="E220" s="34" t="s">
        <v>149</v>
      </c>
      <c r="F220" s="39" t="s">
        <v>128</v>
      </c>
      <c r="G220" s="34" t="s">
        <v>75</v>
      </c>
      <c r="H220" s="34"/>
      <c r="I220" s="37" t="s">
        <v>373</v>
      </c>
      <c r="J220" s="37" t="s">
        <v>370</v>
      </c>
      <c r="K220" s="37" t="s">
        <v>25</v>
      </c>
      <c r="L220" s="37" t="s">
        <v>426</v>
      </c>
      <c r="M220" s="37" t="s">
        <v>30</v>
      </c>
      <c r="N220" s="78" t="s">
        <v>44</v>
      </c>
      <c r="O220" s="40">
        <f t="shared" si="50"/>
        <v>7.5</v>
      </c>
      <c r="P220" s="36">
        <f>IF(O220=0,0,IF(H220=0,VLOOKUP(G220,'Ma-Chuc_Danh'!$A$5:$C$9,2,0),VLOOKUP(G220,'Ma-Chuc_Danh'!$E$5:$G$7,2,0)))</f>
        <v>70000</v>
      </c>
      <c r="Q220" s="41">
        <f t="shared" si="52"/>
        <v>525000</v>
      </c>
      <c r="R220" s="40">
        <f t="shared" si="51"/>
        <v>0</v>
      </c>
      <c r="S220" s="36">
        <f>IF(R220=0,0,IF(H220=0,VLOOKUP(G220,'Ma-Chuc_Danh'!$A$5:$C$9,3,0),VLOOKUP(G220,'Ma-Chuc_Danh'!$E$5:$G$7,3,0)))</f>
        <v>0</v>
      </c>
      <c r="T220" s="41">
        <f t="shared" si="53"/>
        <v>0</v>
      </c>
      <c r="U220" s="35">
        <f t="shared" si="54"/>
        <v>7.5</v>
      </c>
      <c r="V220" s="41">
        <f t="shared" si="55"/>
        <v>525000</v>
      </c>
      <c r="W220" s="41"/>
      <c r="X220" s="41">
        <f t="shared" si="57"/>
        <v>525000</v>
      </c>
      <c r="Y220" s="41"/>
      <c r="Z220" s="37">
        <v>0</v>
      </c>
      <c r="AA220" s="37">
        <v>7.5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37">
        <v>0</v>
      </c>
      <c r="AJ220" s="37">
        <v>0</v>
      </c>
      <c r="AK220" s="37">
        <v>0</v>
      </c>
      <c r="AL220" s="37">
        <v>0</v>
      </c>
      <c r="AM220" s="37">
        <v>0</v>
      </c>
      <c r="AN220" s="37">
        <v>0</v>
      </c>
      <c r="AO220" s="37">
        <v>0</v>
      </c>
      <c r="AP220" s="37">
        <v>0</v>
      </c>
      <c r="AQ220" s="37">
        <v>0</v>
      </c>
      <c r="AR220" s="37">
        <v>0</v>
      </c>
      <c r="AS220" s="87" t="s">
        <v>339</v>
      </c>
    </row>
    <row r="221" spans="1:45" ht="30.75" customHeight="1">
      <c r="A221" s="37">
        <f t="shared" si="56"/>
        <v>209</v>
      </c>
      <c r="B221" s="37" t="s">
        <v>239</v>
      </c>
      <c r="C221" s="38" t="s">
        <v>279</v>
      </c>
      <c r="D221" s="39" t="s">
        <v>280</v>
      </c>
      <c r="E221" s="34" t="s">
        <v>149</v>
      </c>
      <c r="F221" s="33" t="s">
        <v>128</v>
      </c>
      <c r="G221" s="34" t="s">
        <v>75</v>
      </c>
      <c r="H221" s="34"/>
      <c r="I221" s="37" t="s">
        <v>373</v>
      </c>
      <c r="J221" s="37" t="s">
        <v>370</v>
      </c>
      <c r="K221" s="37" t="s">
        <v>25</v>
      </c>
      <c r="L221" s="37" t="s">
        <v>426</v>
      </c>
      <c r="M221" s="37" t="s">
        <v>30</v>
      </c>
      <c r="N221" s="78" t="s">
        <v>44</v>
      </c>
      <c r="O221" s="40">
        <f t="shared" si="50"/>
        <v>7.5</v>
      </c>
      <c r="P221" s="36">
        <f>IF(O221=0,0,IF(H221=0,VLOOKUP(G221,'Ma-Chuc_Danh'!$A$5:$C$9,2,0),VLOOKUP(G221,'Ma-Chuc_Danh'!$E$5:$G$7,2,0)))</f>
        <v>70000</v>
      </c>
      <c r="Q221" s="41">
        <f t="shared" si="52"/>
        <v>525000</v>
      </c>
      <c r="R221" s="40">
        <f t="shared" si="51"/>
        <v>0</v>
      </c>
      <c r="S221" s="36">
        <f>IF(R221=0,0,IF(H221=0,VLOOKUP(G221,'Ma-Chuc_Danh'!$A$5:$C$9,3,0),VLOOKUP(G221,'Ma-Chuc_Danh'!$E$5:$G$7,3,0)))</f>
        <v>0</v>
      </c>
      <c r="T221" s="41">
        <f t="shared" si="53"/>
        <v>0</v>
      </c>
      <c r="U221" s="35">
        <f t="shared" si="54"/>
        <v>7.5</v>
      </c>
      <c r="V221" s="41">
        <f t="shared" si="55"/>
        <v>525000</v>
      </c>
      <c r="W221" s="41"/>
      <c r="X221" s="41">
        <f t="shared" si="57"/>
        <v>525000</v>
      </c>
      <c r="Y221" s="41"/>
      <c r="Z221" s="37">
        <v>0</v>
      </c>
      <c r="AA221" s="37">
        <v>7.5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37">
        <v>0</v>
      </c>
      <c r="AJ221" s="37">
        <v>0</v>
      </c>
      <c r="AK221" s="37">
        <v>0</v>
      </c>
      <c r="AL221" s="37">
        <v>0</v>
      </c>
      <c r="AM221" s="37">
        <v>0</v>
      </c>
      <c r="AN221" s="37">
        <v>0</v>
      </c>
      <c r="AO221" s="37">
        <v>0</v>
      </c>
      <c r="AP221" s="37">
        <v>0</v>
      </c>
      <c r="AQ221" s="37">
        <v>0</v>
      </c>
      <c r="AR221" s="37">
        <v>0</v>
      </c>
      <c r="AS221" s="87" t="s">
        <v>339</v>
      </c>
    </row>
    <row r="222" spans="1:45" ht="30.75" customHeight="1">
      <c r="A222" s="37">
        <f t="shared" si="56"/>
        <v>210</v>
      </c>
      <c r="B222" s="37" t="s">
        <v>239</v>
      </c>
      <c r="C222" s="38" t="s">
        <v>279</v>
      </c>
      <c r="D222" s="39" t="s">
        <v>280</v>
      </c>
      <c r="E222" s="34" t="s">
        <v>149</v>
      </c>
      <c r="F222" s="39" t="s">
        <v>128</v>
      </c>
      <c r="G222" s="34" t="s">
        <v>75</v>
      </c>
      <c r="H222" s="34"/>
      <c r="I222" s="37" t="s">
        <v>373</v>
      </c>
      <c r="J222" s="37" t="s">
        <v>370</v>
      </c>
      <c r="K222" s="37" t="s">
        <v>25</v>
      </c>
      <c r="L222" s="37" t="s">
        <v>426</v>
      </c>
      <c r="M222" s="37" t="s">
        <v>30</v>
      </c>
      <c r="N222" s="78" t="s">
        <v>44</v>
      </c>
      <c r="O222" s="40">
        <f t="shared" si="50"/>
        <v>7.5</v>
      </c>
      <c r="P222" s="36">
        <f>IF(O222=0,0,IF(H222=0,VLOOKUP(G222,'Ma-Chuc_Danh'!$A$5:$C$9,2,0),VLOOKUP(G222,'Ma-Chuc_Danh'!$E$5:$G$7,2,0)))</f>
        <v>70000</v>
      </c>
      <c r="Q222" s="41">
        <f t="shared" si="52"/>
        <v>525000</v>
      </c>
      <c r="R222" s="40">
        <f t="shared" si="51"/>
        <v>0</v>
      </c>
      <c r="S222" s="36">
        <f>IF(R222=0,0,IF(H222=0,VLOOKUP(G222,'Ma-Chuc_Danh'!$A$5:$C$9,3,0),VLOOKUP(G222,'Ma-Chuc_Danh'!$E$5:$G$7,3,0)))</f>
        <v>0</v>
      </c>
      <c r="T222" s="41">
        <f t="shared" si="53"/>
        <v>0</v>
      </c>
      <c r="U222" s="35">
        <f t="shared" si="54"/>
        <v>7.5</v>
      </c>
      <c r="V222" s="41">
        <f t="shared" si="55"/>
        <v>525000</v>
      </c>
      <c r="W222" s="41"/>
      <c r="X222" s="41">
        <f t="shared" si="57"/>
        <v>525000</v>
      </c>
      <c r="Y222" s="41"/>
      <c r="Z222" s="37">
        <v>0</v>
      </c>
      <c r="AA222" s="37">
        <v>7.5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37">
        <v>0</v>
      </c>
      <c r="AJ222" s="37">
        <v>0</v>
      </c>
      <c r="AK222" s="37">
        <v>0</v>
      </c>
      <c r="AL222" s="37">
        <v>0</v>
      </c>
      <c r="AM222" s="37">
        <v>0</v>
      </c>
      <c r="AN222" s="37">
        <v>0</v>
      </c>
      <c r="AO222" s="37">
        <v>0</v>
      </c>
      <c r="AP222" s="37">
        <v>0</v>
      </c>
      <c r="AQ222" s="37">
        <v>0</v>
      </c>
      <c r="AR222" s="37">
        <v>0</v>
      </c>
      <c r="AS222" s="87" t="s">
        <v>339</v>
      </c>
    </row>
    <row r="223" spans="1:45" ht="30.75" customHeight="1">
      <c r="A223" s="37">
        <f t="shared" si="56"/>
        <v>211</v>
      </c>
      <c r="B223" s="37" t="s">
        <v>239</v>
      </c>
      <c r="C223" s="38" t="s">
        <v>279</v>
      </c>
      <c r="D223" s="39" t="s">
        <v>280</v>
      </c>
      <c r="E223" s="34" t="s">
        <v>149</v>
      </c>
      <c r="F223" s="39" t="s">
        <v>128</v>
      </c>
      <c r="G223" s="34" t="s">
        <v>75</v>
      </c>
      <c r="H223" s="34"/>
      <c r="I223" s="37" t="s">
        <v>373</v>
      </c>
      <c r="J223" s="37" t="s">
        <v>370</v>
      </c>
      <c r="K223" s="37" t="s">
        <v>25</v>
      </c>
      <c r="L223" s="37" t="s">
        <v>426</v>
      </c>
      <c r="M223" s="37" t="s">
        <v>30</v>
      </c>
      <c r="N223" s="78" t="s">
        <v>44</v>
      </c>
      <c r="O223" s="40">
        <f t="shared" si="50"/>
        <v>7.5</v>
      </c>
      <c r="P223" s="36">
        <f>IF(O223=0,0,IF(H223=0,VLOOKUP(G223,'Ma-Chuc_Danh'!$A$5:$C$9,2,0),VLOOKUP(G223,'Ma-Chuc_Danh'!$E$5:$G$7,2,0)))</f>
        <v>70000</v>
      </c>
      <c r="Q223" s="41">
        <f t="shared" si="52"/>
        <v>525000</v>
      </c>
      <c r="R223" s="40">
        <f t="shared" si="51"/>
        <v>0</v>
      </c>
      <c r="S223" s="36">
        <f>IF(R223=0,0,IF(H223=0,VLOOKUP(G223,'Ma-Chuc_Danh'!$A$5:$C$9,3,0),VLOOKUP(G223,'Ma-Chuc_Danh'!$E$5:$G$7,3,0)))</f>
        <v>0</v>
      </c>
      <c r="T223" s="41">
        <f t="shared" si="53"/>
        <v>0</v>
      </c>
      <c r="U223" s="35">
        <f t="shared" si="54"/>
        <v>7.5</v>
      </c>
      <c r="V223" s="41">
        <f t="shared" si="55"/>
        <v>525000</v>
      </c>
      <c r="W223" s="41"/>
      <c r="X223" s="41">
        <f t="shared" si="57"/>
        <v>525000</v>
      </c>
      <c r="Y223" s="41"/>
      <c r="Z223" s="37">
        <v>0</v>
      </c>
      <c r="AA223" s="37">
        <v>7.5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37">
        <v>0</v>
      </c>
      <c r="AJ223" s="37">
        <v>0</v>
      </c>
      <c r="AK223" s="37">
        <v>0</v>
      </c>
      <c r="AL223" s="37">
        <v>0</v>
      </c>
      <c r="AM223" s="37">
        <v>0</v>
      </c>
      <c r="AN223" s="37">
        <v>0</v>
      </c>
      <c r="AO223" s="37">
        <v>0</v>
      </c>
      <c r="AP223" s="37">
        <v>0</v>
      </c>
      <c r="AQ223" s="37">
        <v>0</v>
      </c>
      <c r="AR223" s="37">
        <v>0</v>
      </c>
      <c r="AS223" s="87" t="s">
        <v>339</v>
      </c>
    </row>
    <row r="224" spans="1:45" ht="30.75" customHeight="1">
      <c r="A224" s="37">
        <f t="shared" si="56"/>
        <v>212</v>
      </c>
      <c r="B224" s="37" t="s">
        <v>239</v>
      </c>
      <c r="C224" s="38" t="s">
        <v>279</v>
      </c>
      <c r="D224" s="39" t="s">
        <v>280</v>
      </c>
      <c r="E224" s="34" t="s">
        <v>149</v>
      </c>
      <c r="F224" s="33" t="s">
        <v>128</v>
      </c>
      <c r="G224" s="34" t="s">
        <v>75</v>
      </c>
      <c r="H224" s="34"/>
      <c r="I224" s="37" t="s">
        <v>373</v>
      </c>
      <c r="J224" s="37" t="s">
        <v>370</v>
      </c>
      <c r="K224" s="37" t="s">
        <v>25</v>
      </c>
      <c r="L224" s="37" t="s">
        <v>427</v>
      </c>
      <c r="M224" s="37" t="s">
        <v>467</v>
      </c>
      <c r="N224" s="78" t="s">
        <v>503</v>
      </c>
      <c r="O224" s="40">
        <f t="shared" si="50"/>
        <v>7.5</v>
      </c>
      <c r="P224" s="36">
        <f>IF(O224=0,0,IF(H224=0,VLOOKUP(G224,'Ma-Chuc_Danh'!$A$5:$C$9,2,0),VLOOKUP(G224,'Ma-Chuc_Danh'!$E$5:$G$7,2,0)))</f>
        <v>70000</v>
      </c>
      <c r="Q224" s="41">
        <f t="shared" si="52"/>
        <v>525000</v>
      </c>
      <c r="R224" s="40">
        <f t="shared" si="51"/>
        <v>0</v>
      </c>
      <c r="S224" s="36">
        <f>IF(R224=0,0,IF(H224=0,VLOOKUP(G224,'Ma-Chuc_Danh'!$A$5:$C$9,3,0),VLOOKUP(G224,'Ma-Chuc_Danh'!$E$5:$G$7,3,0)))</f>
        <v>0</v>
      </c>
      <c r="T224" s="41">
        <f t="shared" si="53"/>
        <v>0</v>
      </c>
      <c r="U224" s="35">
        <f t="shared" si="54"/>
        <v>7.5</v>
      </c>
      <c r="V224" s="41">
        <f t="shared" si="55"/>
        <v>525000</v>
      </c>
      <c r="W224" s="41"/>
      <c r="X224" s="41">
        <f t="shared" si="57"/>
        <v>525000</v>
      </c>
      <c r="Y224" s="41"/>
      <c r="Z224" s="37">
        <v>0</v>
      </c>
      <c r="AA224" s="37">
        <v>7.5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37">
        <v>0</v>
      </c>
      <c r="AJ224" s="37">
        <v>0</v>
      </c>
      <c r="AK224" s="37">
        <v>0</v>
      </c>
      <c r="AL224" s="37">
        <v>0</v>
      </c>
      <c r="AM224" s="37">
        <v>0</v>
      </c>
      <c r="AN224" s="37">
        <v>0</v>
      </c>
      <c r="AO224" s="37">
        <v>0</v>
      </c>
      <c r="AP224" s="37">
        <v>0</v>
      </c>
      <c r="AQ224" s="37">
        <v>0</v>
      </c>
      <c r="AR224" s="37">
        <v>0</v>
      </c>
      <c r="AS224" s="87" t="s">
        <v>339</v>
      </c>
    </row>
    <row r="225" spans="1:45" ht="30.75" customHeight="1">
      <c r="A225" s="37">
        <f t="shared" si="56"/>
        <v>213</v>
      </c>
      <c r="B225" s="37" t="s">
        <v>239</v>
      </c>
      <c r="C225" s="38" t="s">
        <v>279</v>
      </c>
      <c r="D225" s="39" t="s">
        <v>280</v>
      </c>
      <c r="E225" s="34" t="s">
        <v>149</v>
      </c>
      <c r="F225" s="33" t="s">
        <v>128</v>
      </c>
      <c r="G225" s="34" t="s">
        <v>75</v>
      </c>
      <c r="H225" s="34"/>
      <c r="I225" s="37" t="s">
        <v>373</v>
      </c>
      <c r="J225" s="37" t="s">
        <v>370</v>
      </c>
      <c r="K225" s="37" t="s">
        <v>25</v>
      </c>
      <c r="L225" s="37" t="s">
        <v>427</v>
      </c>
      <c r="M225" s="37" t="s">
        <v>467</v>
      </c>
      <c r="N225" s="78" t="s">
        <v>503</v>
      </c>
      <c r="O225" s="40">
        <f t="shared" si="50"/>
        <v>7.4</v>
      </c>
      <c r="P225" s="36">
        <f>IF(O225=0,0,IF(H225=0,VLOOKUP(G225,'Ma-Chuc_Danh'!$A$5:$C$9,2,0),VLOOKUP(G225,'Ma-Chuc_Danh'!$E$5:$G$7,2,0)))</f>
        <v>70000</v>
      </c>
      <c r="Q225" s="41">
        <f t="shared" si="52"/>
        <v>518000</v>
      </c>
      <c r="R225" s="40">
        <f t="shared" si="51"/>
        <v>0</v>
      </c>
      <c r="S225" s="36">
        <f>IF(R225=0,0,IF(H225=0,VLOOKUP(G225,'Ma-Chuc_Danh'!$A$5:$C$9,3,0),VLOOKUP(G225,'Ma-Chuc_Danh'!$E$5:$G$7,3,0)))</f>
        <v>0</v>
      </c>
      <c r="T225" s="41">
        <f t="shared" si="53"/>
        <v>0</v>
      </c>
      <c r="U225" s="35">
        <f t="shared" si="54"/>
        <v>7.4</v>
      </c>
      <c r="V225" s="41">
        <f t="shared" si="55"/>
        <v>518000</v>
      </c>
      <c r="W225" s="41"/>
      <c r="X225" s="41">
        <f t="shared" si="57"/>
        <v>518000</v>
      </c>
      <c r="Y225" s="41"/>
      <c r="Z225" s="37">
        <v>0</v>
      </c>
      <c r="AA225" s="37">
        <v>7.4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37">
        <v>0</v>
      </c>
      <c r="AJ225" s="37">
        <v>0</v>
      </c>
      <c r="AK225" s="37">
        <v>0</v>
      </c>
      <c r="AL225" s="37">
        <v>0</v>
      </c>
      <c r="AM225" s="37">
        <v>0</v>
      </c>
      <c r="AN225" s="37">
        <v>0</v>
      </c>
      <c r="AO225" s="37">
        <v>0</v>
      </c>
      <c r="AP225" s="37">
        <v>0</v>
      </c>
      <c r="AQ225" s="37">
        <v>0</v>
      </c>
      <c r="AR225" s="37">
        <v>0</v>
      </c>
      <c r="AS225" s="87" t="s">
        <v>339</v>
      </c>
    </row>
    <row r="226" spans="1:45" ht="30.75" customHeight="1">
      <c r="A226" s="37">
        <f t="shared" si="56"/>
        <v>214</v>
      </c>
      <c r="B226" s="37" t="s">
        <v>165</v>
      </c>
      <c r="C226" s="38" t="s">
        <v>182</v>
      </c>
      <c r="D226" s="39" t="s">
        <v>176</v>
      </c>
      <c r="E226" s="34" t="s">
        <v>149</v>
      </c>
      <c r="F226" s="39" t="s">
        <v>128</v>
      </c>
      <c r="G226" s="34" t="s">
        <v>75</v>
      </c>
      <c r="H226" s="34"/>
      <c r="I226" s="37" t="s">
        <v>374</v>
      </c>
      <c r="J226" s="37" t="s">
        <v>370</v>
      </c>
      <c r="K226" s="37" t="s">
        <v>23</v>
      </c>
      <c r="L226" s="37" t="s">
        <v>426</v>
      </c>
      <c r="M226" s="37" t="s">
        <v>30</v>
      </c>
      <c r="N226" s="78" t="s">
        <v>44</v>
      </c>
      <c r="O226" s="40">
        <f t="shared" si="50"/>
        <v>45</v>
      </c>
      <c r="P226" s="36">
        <f>IF(O226=0,0,IF(H226=0,VLOOKUP(G226,'Ma-Chuc_Danh'!$A$5:$C$9,2,0),VLOOKUP(G226,'Ma-Chuc_Danh'!$E$5:$G$7,2,0)))</f>
        <v>70000</v>
      </c>
      <c r="Q226" s="41">
        <f t="shared" si="52"/>
        <v>3150000</v>
      </c>
      <c r="R226" s="40">
        <f t="shared" si="51"/>
        <v>0</v>
      </c>
      <c r="S226" s="36">
        <f>IF(R226=0,0,IF(H226=0,VLOOKUP(G226,'Ma-Chuc_Danh'!$A$5:$C$9,3,0),VLOOKUP(G226,'Ma-Chuc_Danh'!$E$5:$G$7,3,0)))</f>
        <v>0</v>
      </c>
      <c r="T226" s="41">
        <f t="shared" si="53"/>
        <v>0</v>
      </c>
      <c r="U226" s="35">
        <f t="shared" si="54"/>
        <v>45</v>
      </c>
      <c r="V226" s="41">
        <f t="shared" si="55"/>
        <v>3150000</v>
      </c>
      <c r="W226" s="41"/>
      <c r="X226" s="41">
        <f t="shared" si="57"/>
        <v>3150000</v>
      </c>
      <c r="Y226" s="41"/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45</v>
      </c>
      <c r="AF226" s="37">
        <v>0</v>
      </c>
      <c r="AG226" s="37">
        <v>0</v>
      </c>
      <c r="AH226" s="37">
        <v>0</v>
      </c>
      <c r="AI226" s="37">
        <v>0</v>
      </c>
      <c r="AJ226" s="37">
        <v>0</v>
      </c>
      <c r="AK226" s="37">
        <v>0</v>
      </c>
      <c r="AL226" s="37">
        <v>0</v>
      </c>
      <c r="AM226" s="37">
        <v>0</v>
      </c>
      <c r="AN226" s="37">
        <v>0</v>
      </c>
      <c r="AO226" s="37">
        <v>0</v>
      </c>
      <c r="AP226" s="37">
        <v>0</v>
      </c>
      <c r="AQ226" s="37">
        <v>0</v>
      </c>
      <c r="AR226" s="37">
        <v>0</v>
      </c>
      <c r="AS226" s="87" t="s">
        <v>339</v>
      </c>
    </row>
    <row r="227" spans="1:45" ht="30.75" customHeight="1">
      <c r="A227" s="37">
        <f t="shared" si="56"/>
        <v>215</v>
      </c>
      <c r="B227" s="37" t="s">
        <v>165</v>
      </c>
      <c r="C227" s="38" t="s">
        <v>182</v>
      </c>
      <c r="D227" s="39" t="s">
        <v>176</v>
      </c>
      <c r="E227" s="34" t="s">
        <v>149</v>
      </c>
      <c r="F227" s="39" t="s">
        <v>128</v>
      </c>
      <c r="G227" s="34" t="s">
        <v>75</v>
      </c>
      <c r="H227" s="34"/>
      <c r="I227" s="37" t="s">
        <v>374</v>
      </c>
      <c r="J227" s="37" t="s">
        <v>370</v>
      </c>
      <c r="K227" s="37" t="s">
        <v>23</v>
      </c>
      <c r="L227" s="37" t="s">
        <v>426</v>
      </c>
      <c r="M227" s="37" t="s">
        <v>30</v>
      </c>
      <c r="N227" s="78" t="s">
        <v>44</v>
      </c>
      <c r="O227" s="40">
        <f t="shared" si="50"/>
        <v>46.5</v>
      </c>
      <c r="P227" s="36">
        <f>IF(O227=0,0,IF(H227=0,VLOOKUP(G227,'Ma-Chuc_Danh'!$A$5:$C$9,2,0),VLOOKUP(G227,'Ma-Chuc_Danh'!$E$5:$G$7,2,0)))</f>
        <v>70000</v>
      </c>
      <c r="Q227" s="41">
        <f t="shared" si="52"/>
        <v>3255000</v>
      </c>
      <c r="R227" s="40">
        <f t="shared" si="51"/>
        <v>0</v>
      </c>
      <c r="S227" s="36">
        <f>IF(R227=0,0,IF(H227=0,VLOOKUP(G227,'Ma-Chuc_Danh'!$A$5:$C$9,3,0),VLOOKUP(G227,'Ma-Chuc_Danh'!$E$5:$G$7,3,0)))</f>
        <v>0</v>
      </c>
      <c r="T227" s="41">
        <f t="shared" si="53"/>
        <v>0</v>
      </c>
      <c r="U227" s="35">
        <f t="shared" si="54"/>
        <v>46.5</v>
      </c>
      <c r="V227" s="41">
        <f t="shared" si="55"/>
        <v>3255000</v>
      </c>
      <c r="W227" s="41"/>
      <c r="X227" s="41">
        <f t="shared" si="57"/>
        <v>3255000</v>
      </c>
      <c r="Y227" s="41"/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46.5</v>
      </c>
      <c r="AF227" s="37">
        <v>0</v>
      </c>
      <c r="AG227" s="37">
        <v>0</v>
      </c>
      <c r="AH227" s="37">
        <v>0</v>
      </c>
      <c r="AI227" s="37">
        <v>0</v>
      </c>
      <c r="AJ227" s="37">
        <v>0</v>
      </c>
      <c r="AK227" s="37">
        <v>0</v>
      </c>
      <c r="AL227" s="37">
        <v>0</v>
      </c>
      <c r="AM227" s="37">
        <v>0</v>
      </c>
      <c r="AN227" s="37">
        <v>0</v>
      </c>
      <c r="AO227" s="37">
        <v>0</v>
      </c>
      <c r="AP227" s="37">
        <v>0</v>
      </c>
      <c r="AQ227" s="37">
        <v>0</v>
      </c>
      <c r="AR227" s="37">
        <v>0</v>
      </c>
      <c r="AS227" s="87" t="s">
        <v>339</v>
      </c>
    </row>
    <row r="228" spans="1:45" ht="30.75" customHeight="1">
      <c r="A228" s="37">
        <f t="shared" si="56"/>
        <v>216</v>
      </c>
      <c r="B228" s="37" t="s">
        <v>165</v>
      </c>
      <c r="C228" s="38" t="s">
        <v>182</v>
      </c>
      <c r="D228" s="39" t="s">
        <v>176</v>
      </c>
      <c r="E228" s="34" t="s">
        <v>149</v>
      </c>
      <c r="F228" s="39" t="s">
        <v>128</v>
      </c>
      <c r="G228" s="34" t="s">
        <v>75</v>
      </c>
      <c r="H228" s="34"/>
      <c r="I228" s="37" t="s">
        <v>374</v>
      </c>
      <c r="J228" s="37" t="s">
        <v>370</v>
      </c>
      <c r="K228" s="37" t="s">
        <v>23</v>
      </c>
      <c r="L228" s="37" t="s">
        <v>426</v>
      </c>
      <c r="M228" s="37" t="s">
        <v>30</v>
      </c>
      <c r="N228" s="78" t="s">
        <v>44</v>
      </c>
      <c r="O228" s="40">
        <f t="shared" ref="O228:O285" si="58">SUM(Z228:AK228)</f>
        <v>45</v>
      </c>
      <c r="P228" s="36">
        <f>IF(O228=0,0,IF(H228=0,VLOOKUP(G228,'Ma-Chuc_Danh'!$A$5:$C$9,2,0),VLOOKUP(G228,'Ma-Chuc_Danh'!$E$5:$G$7,2,0)))</f>
        <v>70000</v>
      </c>
      <c r="Q228" s="41">
        <f t="shared" si="52"/>
        <v>3150000</v>
      </c>
      <c r="R228" s="40">
        <f t="shared" ref="R228:R285" si="59">SUM(AL228:AR228)</f>
        <v>0</v>
      </c>
      <c r="S228" s="36">
        <f>IF(R228=0,0,IF(H228=0,VLOOKUP(G228,'Ma-Chuc_Danh'!$A$5:$C$9,3,0),VLOOKUP(G228,'Ma-Chuc_Danh'!$E$5:$G$7,3,0)))</f>
        <v>0</v>
      </c>
      <c r="T228" s="41">
        <f t="shared" si="53"/>
        <v>0</v>
      </c>
      <c r="U228" s="35">
        <f t="shared" si="54"/>
        <v>45</v>
      </c>
      <c r="V228" s="41">
        <f t="shared" si="55"/>
        <v>3150000</v>
      </c>
      <c r="W228" s="41"/>
      <c r="X228" s="41">
        <f t="shared" si="57"/>
        <v>3150000</v>
      </c>
      <c r="Y228" s="41"/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45</v>
      </c>
      <c r="AF228" s="37">
        <v>0</v>
      </c>
      <c r="AG228" s="37">
        <v>0</v>
      </c>
      <c r="AH228" s="37">
        <v>0</v>
      </c>
      <c r="AI228" s="37">
        <v>0</v>
      </c>
      <c r="AJ228" s="37">
        <v>0</v>
      </c>
      <c r="AK228" s="37">
        <v>0</v>
      </c>
      <c r="AL228" s="37">
        <v>0</v>
      </c>
      <c r="AM228" s="37">
        <v>0</v>
      </c>
      <c r="AN228" s="37">
        <v>0</v>
      </c>
      <c r="AO228" s="37">
        <v>0</v>
      </c>
      <c r="AP228" s="37">
        <v>0</v>
      </c>
      <c r="AQ228" s="37">
        <v>0</v>
      </c>
      <c r="AR228" s="37">
        <v>0</v>
      </c>
      <c r="AS228" s="87" t="s">
        <v>339</v>
      </c>
    </row>
    <row r="229" spans="1:45" ht="30.75" customHeight="1">
      <c r="A229" s="37">
        <f t="shared" si="56"/>
        <v>217</v>
      </c>
      <c r="B229" s="37" t="s">
        <v>165</v>
      </c>
      <c r="C229" s="38" t="s">
        <v>182</v>
      </c>
      <c r="D229" s="42" t="s">
        <v>176</v>
      </c>
      <c r="E229" s="34" t="s">
        <v>149</v>
      </c>
      <c r="F229" s="73" t="s">
        <v>128</v>
      </c>
      <c r="G229" s="34" t="s">
        <v>75</v>
      </c>
      <c r="H229" s="34"/>
      <c r="I229" s="37" t="s">
        <v>374</v>
      </c>
      <c r="J229" s="37" t="s">
        <v>370</v>
      </c>
      <c r="K229" s="37" t="s">
        <v>23</v>
      </c>
      <c r="L229" s="37" t="s">
        <v>426</v>
      </c>
      <c r="M229" s="37" t="s">
        <v>30</v>
      </c>
      <c r="N229" s="78" t="s">
        <v>44</v>
      </c>
      <c r="O229" s="40">
        <f t="shared" si="58"/>
        <v>45</v>
      </c>
      <c r="P229" s="36">
        <f>IF(O229=0,0,IF(H229=0,VLOOKUP(G229,'Ma-Chuc_Danh'!$A$5:$C$9,2,0),VLOOKUP(G229,'Ma-Chuc_Danh'!$E$5:$G$7,2,0)))</f>
        <v>70000</v>
      </c>
      <c r="Q229" s="41">
        <f t="shared" si="52"/>
        <v>3150000</v>
      </c>
      <c r="R229" s="40">
        <f t="shared" si="59"/>
        <v>0</v>
      </c>
      <c r="S229" s="36">
        <f>IF(R229=0,0,IF(H229=0,VLOOKUP(G229,'Ma-Chuc_Danh'!$A$5:$C$9,3,0),VLOOKUP(G229,'Ma-Chuc_Danh'!$E$5:$G$7,3,0)))</f>
        <v>0</v>
      </c>
      <c r="T229" s="41">
        <f t="shared" si="53"/>
        <v>0</v>
      </c>
      <c r="U229" s="35">
        <f t="shared" si="54"/>
        <v>45</v>
      </c>
      <c r="V229" s="41">
        <f t="shared" si="55"/>
        <v>3150000</v>
      </c>
      <c r="W229" s="41"/>
      <c r="X229" s="41">
        <f t="shared" si="57"/>
        <v>3150000</v>
      </c>
      <c r="Y229" s="41"/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45</v>
      </c>
      <c r="AF229" s="37">
        <v>0</v>
      </c>
      <c r="AG229" s="37">
        <v>0</v>
      </c>
      <c r="AH229" s="37">
        <v>0</v>
      </c>
      <c r="AI229" s="37">
        <v>0</v>
      </c>
      <c r="AJ229" s="37">
        <v>0</v>
      </c>
      <c r="AK229" s="37">
        <v>0</v>
      </c>
      <c r="AL229" s="37">
        <v>0</v>
      </c>
      <c r="AM229" s="37">
        <v>0</v>
      </c>
      <c r="AN229" s="37">
        <v>0</v>
      </c>
      <c r="AO229" s="37">
        <v>0</v>
      </c>
      <c r="AP229" s="37">
        <v>0</v>
      </c>
      <c r="AQ229" s="37">
        <v>0</v>
      </c>
      <c r="AR229" s="37">
        <v>0</v>
      </c>
      <c r="AS229" s="87" t="s">
        <v>339</v>
      </c>
    </row>
    <row r="230" spans="1:45" ht="30.75" customHeight="1">
      <c r="A230" s="37">
        <f t="shared" si="56"/>
        <v>218</v>
      </c>
      <c r="B230" s="37" t="s">
        <v>165</v>
      </c>
      <c r="C230" s="38" t="s">
        <v>182</v>
      </c>
      <c r="D230" s="42" t="s">
        <v>176</v>
      </c>
      <c r="E230" s="34" t="s">
        <v>149</v>
      </c>
      <c r="F230" s="42" t="s">
        <v>128</v>
      </c>
      <c r="G230" s="34" t="s">
        <v>75</v>
      </c>
      <c r="H230" s="34"/>
      <c r="I230" s="37" t="s">
        <v>374</v>
      </c>
      <c r="J230" s="37" t="s">
        <v>370</v>
      </c>
      <c r="K230" s="37" t="s">
        <v>23</v>
      </c>
      <c r="L230" s="37" t="s">
        <v>426</v>
      </c>
      <c r="M230" s="37" t="s">
        <v>30</v>
      </c>
      <c r="N230" s="78" t="s">
        <v>44</v>
      </c>
      <c r="O230" s="40">
        <f t="shared" si="58"/>
        <v>45</v>
      </c>
      <c r="P230" s="36">
        <f>IF(O230=0,0,IF(H230=0,VLOOKUP(G230,'Ma-Chuc_Danh'!$A$5:$C$9,2,0),VLOOKUP(G230,'Ma-Chuc_Danh'!$E$5:$G$7,2,0)))</f>
        <v>70000</v>
      </c>
      <c r="Q230" s="41">
        <f t="shared" si="52"/>
        <v>3150000</v>
      </c>
      <c r="R230" s="40">
        <f t="shared" si="59"/>
        <v>0</v>
      </c>
      <c r="S230" s="36">
        <f>IF(R230=0,0,IF(H230=0,VLOOKUP(G230,'Ma-Chuc_Danh'!$A$5:$C$9,3,0),VLOOKUP(G230,'Ma-Chuc_Danh'!$E$5:$G$7,3,0)))</f>
        <v>0</v>
      </c>
      <c r="T230" s="41">
        <f t="shared" si="53"/>
        <v>0</v>
      </c>
      <c r="U230" s="35">
        <f t="shared" si="54"/>
        <v>45</v>
      </c>
      <c r="V230" s="41">
        <f t="shared" si="55"/>
        <v>3150000</v>
      </c>
      <c r="W230" s="41"/>
      <c r="X230" s="41">
        <f t="shared" si="57"/>
        <v>3150000</v>
      </c>
      <c r="Y230" s="41"/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45</v>
      </c>
      <c r="AF230" s="37">
        <v>0</v>
      </c>
      <c r="AG230" s="37">
        <v>0</v>
      </c>
      <c r="AH230" s="37">
        <v>0</v>
      </c>
      <c r="AI230" s="37">
        <v>0</v>
      </c>
      <c r="AJ230" s="37">
        <v>0</v>
      </c>
      <c r="AK230" s="37">
        <v>0</v>
      </c>
      <c r="AL230" s="37">
        <v>0</v>
      </c>
      <c r="AM230" s="37">
        <v>0</v>
      </c>
      <c r="AN230" s="37">
        <v>0</v>
      </c>
      <c r="AO230" s="37">
        <v>0</v>
      </c>
      <c r="AP230" s="37">
        <v>0</v>
      </c>
      <c r="AQ230" s="37">
        <v>0</v>
      </c>
      <c r="AR230" s="37">
        <v>0</v>
      </c>
      <c r="AS230" s="87" t="s">
        <v>339</v>
      </c>
    </row>
    <row r="231" spans="1:45" ht="30.75" customHeight="1">
      <c r="A231" s="37">
        <f t="shared" si="56"/>
        <v>219</v>
      </c>
      <c r="B231" s="37" t="s">
        <v>165</v>
      </c>
      <c r="C231" s="38" t="s">
        <v>182</v>
      </c>
      <c r="D231" s="39" t="s">
        <v>176</v>
      </c>
      <c r="E231" s="34" t="s">
        <v>149</v>
      </c>
      <c r="F231" s="39" t="s">
        <v>128</v>
      </c>
      <c r="G231" s="34" t="s">
        <v>75</v>
      </c>
      <c r="H231" s="34"/>
      <c r="I231" s="37" t="s">
        <v>374</v>
      </c>
      <c r="J231" s="37" t="s">
        <v>370</v>
      </c>
      <c r="K231" s="37" t="s">
        <v>23</v>
      </c>
      <c r="L231" s="37" t="s">
        <v>426</v>
      </c>
      <c r="M231" s="37" t="s">
        <v>30</v>
      </c>
      <c r="N231" s="78" t="s">
        <v>44</v>
      </c>
      <c r="O231" s="40">
        <f t="shared" si="58"/>
        <v>45</v>
      </c>
      <c r="P231" s="36">
        <f>IF(O231=0,0,IF(H231=0,VLOOKUP(G231,'Ma-Chuc_Danh'!$A$5:$C$9,2,0),VLOOKUP(G231,'Ma-Chuc_Danh'!$E$5:$G$7,2,0)))</f>
        <v>70000</v>
      </c>
      <c r="Q231" s="41">
        <f t="shared" si="52"/>
        <v>3150000</v>
      </c>
      <c r="R231" s="40">
        <f t="shared" si="59"/>
        <v>0</v>
      </c>
      <c r="S231" s="36">
        <f>IF(R231=0,0,IF(H231=0,VLOOKUP(G231,'Ma-Chuc_Danh'!$A$5:$C$9,3,0),VLOOKUP(G231,'Ma-Chuc_Danh'!$E$5:$G$7,3,0)))</f>
        <v>0</v>
      </c>
      <c r="T231" s="41">
        <f t="shared" si="53"/>
        <v>0</v>
      </c>
      <c r="U231" s="35">
        <f t="shared" si="54"/>
        <v>45</v>
      </c>
      <c r="V231" s="41">
        <f t="shared" si="55"/>
        <v>3150000</v>
      </c>
      <c r="W231" s="41"/>
      <c r="X231" s="41">
        <f t="shared" si="57"/>
        <v>3150000</v>
      </c>
      <c r="Y231" s="41"/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45</v>
      </c>
      <c r="AF231" s="37">
        <v>0</v>
      </c>
      <c r="AG231" s="37">
        <v>0</v>
      </c>
      <c r="AH231" s="37">
        <v>0</v>
      </c>
      <c r="AI231" s="37">
        <v>0</v>
      </c>
      <c r="AJ231" s="37">
        <v>0</v>
      </c>
      <c r="AK231" s="37">
        <v>0</v>
      </c>
      <c r="AL231" s="37">
        <v>0</v>
      </c>
      <c r="AM231" s="37">
        <v>0</v>
      </c>
      <c r="AN231" s="37">
        <v>0</v>
      </c>
      <c r="AO231" s="37">
        <v>0</v>
      </c>
      <c r="AP231" s="37">
        <v>0</v>
      </c>
      <c r="AQ231" s="37">
        <v>0</v>
      </c>
      <c r="AR231" s="37">
        <v>0</v>
      </c>
      <c r="AS231" s="87" t="s">
        <v>339</v>
      </c>
    </row>
    <row r="232" spans="1:45" ht="30.75" customHeight="1">
      <c r="A232" s="37">
        <f t="shared" si="56"/>
        <v>220</v>
      </c>
      <c r="B232" s="37" t="s">
        <v>165</v>
      </c>
      <c r="C232" s="38" t="s">
        <v>182</v>
      </c>
      <c r="D232" s="39" t="s">
        <v>176</v>
      </c>
      <c r="E232" s="34" t="s">
        <v>149</v>
      </c>
      <c r="F232" s="39" t="s">
        <v>128</v>
      </c>
      <c r="G232" s="34" t="s">
        <v>75</v>
      </c>
      <c r="H232" s="34"/>
      <c r="I232" s="37" t="s">
        <v>374</v>
      </c>
      <c r="J232" s="37" t="s">
        <v>370</v>
      </c>
      <c r="K232" s="37" t="s">
        <v>23</v>
      </c>
      <c r="L232" s="37" t="s">
        <v>426</v>
      </c>
      <c r="M232" s="37" t="s">
        <v>30</v>
      </c>
      <c r="N232" s="78" t="s">
        <v>44</v>
      </c>
      <c r="O232" s="40">
        <f t="shared" si="58"/>
        <v>45</v>
      </c>
      <c r="P232" s="36">
        <f>IF(O232=0,0,IF(H232=0,VLOOKUP(G232,'Ma-Chuc_Danh'!$A$5:$C$9,2,0),VLOOKUP(G232,'Ma-Chuc_Danh'!$E$5:$G$7,2,0)))</f>
        <v>70000</v>
      </c>
      <c r="Q232" s="41">
        <f t="shared" si="52"/>
        <v>3150000</v>
      </c>
      <c r="R232" s="40">
        <f t="shared" si="59"/>
        <v>0</v>
      </c>
      <c r="S232" s="36">
        <f>IF(R232=0,0,IF(H232=0,VLOOKUP(G232,'Ma-Chuc_Danh'!$A$5:$C$9,3,0),VLOOKUP(G232,'Ma-Chuc_Danh'!$E$5:$G$7,3,0)))</f>
        <v>0</v>
      </c>
      <c r="T232" s="41">
        <f t="shared" si="53"/>
        <v>0</v>
      </c>
      <c r="U232" s="35">
        <f t="shared" si="54"/>
        <v>45</v>
      </c>
      <c r="V232" s="41">
        <f t="shared" si="55"/>
        <v>3150000</v>
      </c>
      <c r="W232" s="41"/>
      <c r="X232" s="41">
        <f t="shared" si="57"/>
        <v>3150000</v>
      </c>
      <c r="Y232" s="41"/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45</v>
      </c>
      <c r="AF232" s="37">
        <v>0</v>
      </c>
      <c r="AG232" s="37">
        <v>0</v>
      </c>
      <c r="AH232" s="37">
        <v>0</v>
      </c>
      <c r="AI232" s="37">
        <v>0</v>
      </c>
      <c r="AJ232" s="37">
        <v>0</v>
      </c>
      <c r="AK232" s="37">
        <v>0</v>
      </c>
      <c r="AL232" s="37">
        <v>0</v>
      </c>
      <c r="AM232" s="37">
        <v>0</v>
      </c>
      <c r="AN232" s="37">
        <v>0</v>
      </c>
      <c r="AO232" s="37">
        <v>0</v>
      </c>
      <c r="AP232" s="37">
        <v>0</v>
      </c>
      <c r="AQ232" s="37">
        <v>0</v>
      </c>
      <c r="AR232" s="37">
        <v>0</v>
      </c>
      <c r="AS232" s="87" t="s">
        <v>339</v>
      </c>
    </row>
    <row r="233" spans="1:45" ht="30.75" customHeight="1">
      <c r="A233" s="37">
        <f t="shared" si="56"/>
        <v>221</v>
      </c>
      <c r="B233" s="37" t="s">
        <v>165</v>
      </c>
      <c r="C233" s="38" t="s">
        <v>182</v>
      </c>
      <c r="D233" s="39" t="s">
        <v>176</v>
      </c>
      <c r="E233" s="34" t="s">
        <v>149</v>
      </c>
      <c r="F233" s="39" t="s">
        <v>128</v>
      </c>
      <c r="G233" s="34" t="s">
        <v>75</v>
      </c>
      <c r="H233" s="34"/>
      <c r="I233" s="37" t="s">
        <v>374</v>
      </c>
      <c r="J233" s="37" t="s">
        <v>370</v>
      </c>
      <c r="K233" s="37" t="s">
        <v>23</v>
      </c>
      <c r="L233" s="37" t="s">
        <v>426</v>
      </c>
      <c r="M233" s="37" t="s">
        <v>30</v>
      </c>
      <c r="N233" s="78" t="s">
        <v>44</v>
      </c>
      <c r="O233" s="40">
        <f t="shared" si="58"/>
        <v>45</v>
      </c>
      <c r="P233" s="36">
        <f>IF(O233=0,0,IF(H233=0,VLOOKUP(G233,'Ma-Chuc_Danh'!$A$5:$C$9,2,0),VLOOKUP(G233,'Ma-Chuc_Danh'!$E$5:$G$7,2,0)))</f>
        <v>70000</v>
      </c>
      <c r="Q233" s="41">
        <f t="shared" si="52"/>
        <v>3150000</v>
      </c>
      <c r="R233" s="40">
        <f t="shared" si="59"/>
        <v>0</v>
      </c>
      <c r="S233" s="36">
        <f>IF(R233=0,0,IF(H233=0,VLOOKUP(G233,'Ma-Chuc_Danh'!$A$5:$C$9,3,0),VLOOKUP(G233,'Ma-Chuc_Danh'!$E$5:$G$7,3,0)))</f>
        <v>0</v>
      </c>
      <c r="T233" s="41">
        <f t="shared" si="53"/>
        <v>0</v>
      </c>
      <c r="U233" s="35">
        <f t="shared" si="54"/>
        <v>45</v>
      </c>
      <c r="V233" s="41">
        <f t="shared" si="55"/>
        <v>3150000</v>
      </c>
      <c r="W233" s="41"/>
      <c r="X233" s="41">
        <f t="shared" si="57"/>
        <v>3150000</v>
      </c>
      <c r="Y233" s="41"/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45</v>
      </c>
      <c r="AF233" s="37">
        <v>0</v>
      </c>
      <c r="AG233" s="37">
        <v>0</v>
      </c>
      <c r="AH233" s="37">
        <v>0</v>
      </c>
      <c r="AI233" s="37">
        <v>0</v>
      </c>
      <c r="AJ233" s="37">
        <v>0</v>
      </c>
      <c r="AK233" s="37">
        <v>0</v>
      </c>
      <c r="AL233" s="37">
        <v>0</v>
      </c>
      <c r="AM233" s="37">
        <v>0</v>
      </c>
      <c r="AN233" s="37">
        <v>0</v>
      </c>
      <c r="AO233" s="37">
        <v>0</v>
      </c>
      <c r="AP233" s="37">
        <v>0</v>
      </c>
      <c r="AQ233" s="37">
        <v>0</v>
      </c>
      <c r="AR233" s="37">
        <v>0</v>
      </c>
      <c r="AS233" s="87" t="s">
        <v>339</v>
      </c>
    </row>
    <row r="234" spans="1:45" ht="30.75" customHeight="1">
      <c r="A234" s="37">
        <f t="shared" si="56"/>
        <v>222</v>
      </c>
      <c r="B234" s="37" t="s">
        <v>165</v>
      </c>
      <c r="C234" s="38" t="s">
        <v>182</v>
      </c>
      <c r="D234" s="39" t="s">
        <v>176</v>
      </c>
      <c r="E234" s="34" t="s">
        <v>149</v>
      </c>
      <c r="F234" s="39" t="s">
        <v>128</v>
      </c>
      <c r="G234" s="34" t="s">
        <v>75</v>
      </c>
      <c r="H234" s="34"/>
      <c r="I234" s="37" t="s">
        <v>374</v>
      </c>
      <c r="J234" s="37" t="s">
        <v>370</v>
      </c>
      <c r="K234" s="37" t="s">
        <v>24</v>
      </c>
      <c r="L234" s="37" t="s">
        <v>426</v>
      </c>
      <c r="M234" s="37" t="s">
        <v>30</v>
      </c>
      <c r="N234" s="78" t="s">
        <v>44</v>
      </c>
      <c r="O234" s="40">
        <f t="shared" si="58"/>
        <v>3</v>
      </c>
      <c r="P234" s="36">
        <f>IF(O234=0,0,IF(H234=0,VLOOKUP(G234,'Ma-Chuc_Danh'!$A$5:$C$9,2,0),VLOOKUP(G234,'Ma-Chuc_Danh'!$E$5:$G$7,2,0)))</f>
        <v>70000</v>
      </c>
      <c r="Q234" s="41">
        <f t="shared" si="52"/>
        <v>210000</v>
      </c>
      <c r="R234" s="40">
        <f t="shared" si="59"/>
        <v>0</v>
      </c>
      <c r="S234" s="36">
        <f>IF(R234=0,0,IF(H234=0,VLOOKUP(G234,'Ma-Chuc_Danh'!$A$5:$C$9,3,0),VLOOKUP(G234,'Ma-Chuc_Danh'!$E$5:$G$7,3,0)))</f>
        <v>0</v>
      </c>
      <c r="T234" s="41">
        <f t="shared" si="53"/>
        <v>0</v>
      </c>
      <c r="U234" s="35">
        <f t="shared" si="54"/>
        <v>3</v>
      </c>
      <c r="V234" s="41">
        <f t="shared" si="55"/>
        <v>210000</v>
      </c>
      <c r="W234" s="41"/>
      <c r="X234" s="41">
        <f t="shared" si="57"/>
        <v>210000</v>
      </c>
      <c r="Y234" s="41"/>
      <c r="Z234" s="37">
        <v>0</v>
      </c>
      <c r="AA234" s="37">
        <v>0</v>
      </c>
      <c r="AB234" s="37">
        <v>3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37">
        <v>0</v>
      </c>
      <c r="AJ234" s="37">
        <v>0</v>
      </c>
      <c r="AK234" s="37">
        <v>0</v>
      </c>
      <c r="AL234" s="37">
        <v>0</v>
      </c>
      <c r="AM234" s="37">
        <v>0</v>
      </c>
      <c r="AN234" s="37">
        <v>0</v>
      </c>
      <c r="AO234" s="37">
        <v>0</v>
      </c>
      <c r="AP234" s="37">
        <v>0</v>
      </c>
      <c r="AQ234" s="37">
        <v>0</v>
      </c>
      <c r="AR234" s="37">
        <v>0</v>
      </c>
      <c r="AS234" s="87" t="s">
        <v>339</v>
      </c>
    </row>
    <row r="235" spans="1:45" ht="30.75" customHeight="1">
      <c r="A235" s="37">
        <f t="shared" si="56"/>
        <v>223</v>
      </c>
      <c r="B235" s="37" t="s">
        <v>165</v>
      </c>
      <c r="C235" s="38" t="s">
        <v>182</v>
      </c>
      <c r="D235" s="42" t="s">
        <v>176</v>
      </c>
      <c r="E235" s="34" t="s">
        <v>149</v>
      </c>
      <c r="F235" s="73" t="s">
        <v>128</v>
      </c>
      <c r="G235" s="34" t="s">
        <v>75</v>
      </c>
      <c r="H235" s="34"/>
      <c r="I235" s="37" t="s">
        <v>374</v>
      </c>
      <c r="J235" s="37" t="s">
        <v>370</v>
      </c>
      <c r="K235" s="37" t="s">
        <v>24</v>
      </c>
      <c r="L235" s="37" t="s">
        <v>426</v>
      </c>
      <c r="M235" s="37" t="s">
        <v>30</v>
      </c>
      <c r="N235" s="78" t="s">
        <v>44</v>
      </c>
      <c r="O235" s="40">
        <f t="shared" si="58"/>
        <v>3.1</v>
      </c>
      <c r="P235" s="36">
        <f>IF(O235=0,0,IF(H235=0,VLOOKUP(G235,'Ma-Chuc_Danh'!$A$5:$C$9,2,0),VLOOKUP(G235,'Ma-Chuc_Danh'!$E$5:$G$7,2,0)))</f>
        <v>70000</v>
      </c>
      <c r="Q235" s="41">
        <f t="shared" si="52"/>
        <v>217000</v>
      </c>
      <c r="R235" s="40">
        <f t="shared" si="59"/>
        <v>0</v>
      </c>
      <c r="S235" s="36">
        <f>IF(R235=0,0,IF(H235=0,VLOOKUP(G235,'Ma-Chuc_Danh'!$A$5:$C$9,3,0),VLOOKUP(G235,'Ma-Chuc_Danh'!$E$5:$G$7,3,0)))</f>
        <v>0</v>
      </c>
      <c r="T235" s="41">
        <f t="shared" si="53"/>
        <v>0</v>
      </c>
      <c r="U235" s="35">
        <f t="shared" si="54"/>
        <v>3.1</v>
      </c>
      <c r="V235" s="41">
        <f t="shared" si="55"/>
        <v>217000</v>
      </c>
      <c r="W235" s="41"/>
      <c r="X235" s="41">
        <f t="shared" si="57"/>
        <v>217000</v>
      </c>
      <c r="Y235" s="41"/>
      <c r="Z235" s="37">
        <v>0</v>
      </c>
      <c r="AA235" s="37">
        <v>0</v>
      </c>
      <c r="AB235" s="37">
        <v>3.1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37">
        <v>0</v>
      </c>
      <c r="AJ235" s="37">
        <v>0</v>
      </c>
      <c r="AK235" s="37">
        <v>0</v>
      </c>
      <c r="AL235" s="37">
        <v>0</v>
      </c>
      <c r="AM235" s="37">
        <v>0</v>
      </c>
      <c r="AN235" s="37">
        <v>0</v>
      </c>
      <c r="AO235" s="37">
        <v>0</v>
      </c>
      <c r="AP235" s="37">
        <v>0</v>
      </c>
      <c r="AQ235" s="37">
        <v>0</v>
      </c>
      <c r="AR235" s="37">
        <v>0</v>
      </c>
      <c r="AS235" s="87" t="s">
        <v>339</v>
      </c>
    </row>
    <row r="236" spans="1:45" ht="30.75" customHeight="1">
      <c r="A236" s="37">
        <f t="shared" si="56"/>
        <v>224</v>
      </c>
      <c r="B236" s="37" t="s">
        <v>165</v>
      </c>
      <c r="C236" s="38" t="s">
        <v>182</v>
      </c>
      <c r="D236" s="42" t="s">
        <v>176</v>
      </c>
      <c r="E236" s="34" t="s">
        <v>149</v>
      </c>
      <c r="F236" s="73" t="s">
        <v>128</v>
      </c>
      <c r="G236" s="34" t="s">
        <v>75</v>
      </c>
      <c r="H236" s="34"/>
      <c r="I236" s="37" t="s">
        <v>374</v>
      </c>
      <c r="J236" s="37" t="s">
        <v>370</v>
      </c>
      <c r="K236" s="37" t="s">
        <v>24</v>
      </c>
      <c r="L236" s="37" t="s">
        <v>426</v>
      </c>
      <c r="M236" s="37" t="s">
        <v>30</v>
      </c>
      <c r="N236" s="78" t="s">
        <v>44</v>
      </c>
      <c r="O236" s="40">
        <f t="shared" si="58"/>
        <v>3</v>
      </c>
      <c r="P236" s="36">
        <f>IF(O236=0,0,IF(H236=0,VLOOKUP(G236,'Ma-Chuc_Danh'!$A$5:$C$9,2,0),VLOOKUP(G236,'Ma-Chuc_Danh'!$E$5:$G$7,2,0)))</f>
        <v>70000</v>
      </c>
      <c r="Q236" s="41">
        <f t="shared" si="52"/>
        <v>210000</v>
      </c>
      <c r="R236" s="40">
        <f t="shared" si="59"/>
        <v>0</v>
      </c>
      <c r="S236" s="36">
        <f>IF(R236=0,0,IF(H236=0,VLOOKUP(G236,'Ma-Chuc_Danh'!$A$5:$C$9,3,0),VLOOKUP(G236,'Ma-Chuc_Danh'!$E$5:$G$7,3,0)))</f>
        <v>0</v>
      </c>
      <c r="T236" s="41">
        <f t="shared" si="53"/>
        <v>0</v>
      </c>
      <c r="U236" s="35">
        <f t="shared" si="54"/>
        <v>3</v>
      </c>
      <c r="V236" s="41">
        <f t="shared" si="55"/>
        <v>210000</v>
      </c>
      <c r="W236" s="41"/>
      <c r="X236" s="41">
        <f t="shared" si="57"/>
        <v>210000</v>
      </c>
      <c r="Y236" s="41"/>
      <c r="Z236" s="37">
        <v>0</v>
      </c>
      <c r="AA236" s="37">
        <v>0</v>
      </c>
      <c r="AB236" s="37">
        <v>3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37">
        <v>0</v>
      </c>
      <c r="AJ236" s="37">
        <v>0</v>
      </c>
      <c r="AK236" s="37">
        <v>0</v>
      </c>
      <c r="AL236" s="37">
        <v>0</v>
      </c>
      <c r="AM236" s="37">
        <v>0</v>
      </c>
      <c r="AN236" s="37">
        <v>0</v>
      </c>
      <c r="AO236" s="37">
        <v>0</v>
      </c>
      <c r="AP236" s="37">
        <v>0</v>
      </c>
      <c r="AQ236" s="37">
        <v>0</v>
      </c>
      <c r="AR236" s="37">
        <v>0</v>
      </c>
      <c r="AS236" s="87" t="s">
        <v>339</v>
      </c>
    </row>
    <row r="237" spans="1:45" ht="30.75" customHeight="1">
      <c r="A237" s="37">
        <f t="shared" si="56"/>
        <v>225</v>
      </c>
      <c r="B237" s="37" t="s">
        <v>165</v>
      </c>
      <c r="C237" s="38" t="s">
        <v>182</v>
      </c>
      <c r="D237" s="39" t="s">
        <v>176</v>
      </c>
      <c r="E237" s="34" t="s">
        <v>149</v>
      </c>
      <c r="F237" s="33" t="s">
        <v>128</v>
      </c>
      <c r="G237" s="34" t="s">
        <v>75</v>
      </c>
      <c r="H237" s="34"/>
      <c r="I237" s="37" t="s">
        <v>374</v>
      </c>
      <c r="J237" s="37" t="s">
        <v>370</v>
      </c>
      <c r="K237" s="37" t="s">
        <v>24</v>
      </c>
      <c r="L237" s="37" t="s">
        <v>426</v>
      </c>
      <c r="M237" s="37" t="s">
        <v>30</v>
      </c>
      <c r="N237" s="78" t="s">
        <v>44</v>
      </c>
      <c r="O237" s="40">
        <f t="shared" si="58"/>
        <v>3</v>
      </c>
      <c r="P237" s="36">
        <f>IF(O237=0,0,IF(H237=0,VLOOKUP(G237,'Ma-Chuc_Danh'!$A$5:$C$9,2,0),VLOOKUP(G237,'Ma-Chuc_Danh'!$E$5:$G$7,2,0)))</f>
        <v>70000</v>
      </c>
      <c r="Q237" s="41">
        <f t="shared" si="52"/>
        <v>210000</v>
      </c>
      <c r="R237" s="40">
        <f t="shared" si="59"/>
        <v>0</v>
      </c>
      <c r="S237" s="36">
        <f>IF(R237=0,0,IF(H237=0,VLOOKUP(G237,'Ma-Chuc_Danh'!$A$5:$C$9,3,0),VLOOKUP(G237,'Ma-Chuc_Danh'!$E$5:$G$7,3,0)))</f>
        <v>0</v>
      </c>
      <c r="T237" s="41">
        <f t="shared" si="53"/>
        <v>0</v>
      </c>
      <c r="U237" s="35">
        <f t="shared" si="54"/>
        <v>3</v>
      </c>
      <c r="V237" s="41">
        <f t="shared" si="55"/>
        <v>210000</v>
      </c>
      <c r="W237" s="41"/>
      <c r="X237" s="41">
        <f t="shared" si="57"/>
        <v>210000</v>
      </c>
      <c r="Y237" s="41"/>
      <c r="Z237" s="37">
        <v>0</v>
      </c>
      <c r="AA237" s="37">
        <v>0</v>
      </c>
      <c r="AB237" s="37">
        <v>3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37">
        <v>0</v>
      </c>
      <c r="AJ237" s="37">
        <v>0</v>
      </c>
      <c r="AK237" s="37">
        <v>0</v>
      </c>
      <c r="AL237" s="37">
        <v>0</v>
      </c>
      <c r="AM237" s="37">
        <v>0</v>
      </c>
      <c r="AN237" s="37">
        <v>0</v>
      </c>
      <c r="AO237" s="37">
        <v>0</v>
      </c>
      <c r="AP237" s="37">
        <v>0</v>
      </c>
      <c r="AQ237" s="37">
        <v>0</v>
      </c>
      <c r="AR237" s="37">
        <v>0</v>
      </c>
      <c r="AS237" s="87" t="s">
        <v>339</v>
      </c>
    </row>
    <row r="238" spans="1:45" ht="30.75" customHeight="1">
      <c r="A238" s="37">
        <f t="shared" si="56"/>
        <v>226</v>
      </c>
      <c r="B238" s="37" t="s">
        <v>165</v>
      </c>
      <c r="C238" s="38" t="s">
        <v>182</v>
      </c>
      <c r="D238" s="39" t="s">
        <v>176</v>
      </c>
      <c r="E238" s="34" t="s">
        <v>149</v>
      </c>
      <c r="F238" s="39" t="s">
        <v>128</v>
      </c>
      <c r="G238" s="34" t="s">
        <v>75</v>
      </c>
      <c r="H238" s="34"/>
      <c r="I238" s="37" t="s">
        <v>374</v>
      </c>
      <c r="J238" s="37" t="s">
        <v>370</v>
      </c>
      <c r="K238" s="37" t="s">
        <v>24</v>
      </c>
      <c r="L238" s="37" t="s">
        <v>426</v>
      </c>
      <c r="M238" s="37" t="s">
        <v>30</v>
      </c>
      <c r="N238" s="78" t="s">
        <v>44</v>
      </c>
      <c r="O238" s="40">
        <f t="shared" si="58"/>
        <v>3</v>
      </c>
      <c r="P238" s="36">
        <f>IF(O238=0,0,IF(H238=0,VLOOKUP(G238,'Ma-Chuc_Danh'!$A$5:$C$9,2,0),VLOOKUP(G238,'Ma-Chuc_Danh'!$E$5:$G$7,2,0)))</f>
        <v>70000</v>
      </c>
      <c r="Q238" s="41">
        <f t="shared" si="52"/>
        <v>210000</v>
      </c>
      <c r="R238" s="40">
        <f t="shared" si="59"/>
        <v>0</v>
      </c>
      <c r="S238" s="36">
        <f>IF(R238=0,0,IF(H238=0,VLOOKUP(G238,'Ma-Chuc_Danh'!$A$5:$C$9,3,0),VLOOKUP(G238,'Ma-Chuc_Danh'!$E$5:$G$7,3,0)))</f>
        <v>0</v>
      </c>
      <c r="T238" s="41">
        <f t="shared" si="53"/>
        <v>0</v>
      </c>
      <c r="U238" s="35">
        <f t="shared" si="54"/>
        <v>3</v>
      </c>
      <c r="V238" s="41">
        <f t="shared" si="55"/>
        <v>210000</v>
      </c>
      <c r="W238" s="41"/>
      <c r="X238" s="41">
        <f t="shared" si="57"/>
        <v>210000</v>
      </c>
      <c r="Y238" s="41"/>
      <c r="Z238" s="37">
        <v>0</v>
      </c>
      <c r="AA238" s="37">
        <v>0</v>
      </c>
      <c r="AB238" s="37">
        <v>3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37">
        <v>0</v>
      </c>
      <c r="AJ238" s="37">
        <v>0</v>
      </c>
      <c r="AK238" s="37">
        <v>0</v>
      </c>
      <c r="AL238" s="37">
        <v>0</v>
      </c>
      <c r="AM238" s="37">
        <v>0</v>
      </c>
      <c r="AN238" s="37">
        <v>0</v>
      </c>
      <c r="AO238" s="37">
        <v>0</v>
      </c>
      <c r="AP238" s="37">
        <v>0</v>
      </c>
      <c r="AQ238" s="37">
        <v>0</v>
      </c>
      <c r="AR238" s="37">
        <v>0</v>
      </c>
      <c r="AS238" s="87" t="s">
        <v>339</v>
      </c>
    </row>
    <row r="239" spans="1:45" ht="30.75" customHeight="1">
      <c r="A239" s="37">
        <f t="shared" si="56"/>
        <v>227</v>
      </c>
      <c r="B239" s="37" t="s">
        <v>165</v>
      </c>
      <c r="C239" s="38" t="s">
        <v>182</v>
      </c>
      <c r="D239" s="39" t="s">
        <v>176</v>
      </c>
      <c r="E239" s="34" t="s">
        <v>149</v>
      </c>
      <c r="F239" s="39" t="s">
        <v>128</v>
      </c>
      <c r="G239" s="34" t="s">
        <v>75</v>
      </c>
      <c r="H239" s="34"/>
      <c r="I239" s="37" t="s">
        <v>374</v>
      </c>
      <c r="J239" s="37" t="s">
        <v>370</v>
      </c>
      <c r="K239" s="37" t="s">
        <v>24</v>
      </c>
      <c r="L239" s="37" t="s">
        <v>426</v>
      </c>
      <c r="M239" s="37" t="s">
        <v>30</v>
      </c>
      <c r="N239" s="78" t="s">
        <v>44</v>
      </c>
      <c r="O239" s="40">
        <f t="shared" si="58"/>
        <v>3</v>
      </c>
      <c r="P239" s="36">
        <f>IF(O239=0,0,IF(H239=0,VLOOKUP(G239,'Ma-Chuc_Danh'!$A$5:$C$9,2,0),VLOOKUP(G239,'Ma-Chuc_Danh'!$E$5:$G$7,2,0)))</f>
        <v>70000</v>
      </c>
      <c r="Q239" s="41">
        <f t="shared" si="52"/>
        <v>210000</v>
      </c>
      <c r="R239" s="40">
        <f t="shared" si="59"/>
        <v>0</v>
      </c>
      <c r="S239" s="36">
        <f>IF(R239=0,0,IF(H239=0,VLOOKUP(G239,'Ma-Chuc_Danh'!$A$5:$C$9,3,0),VLOOKUP(G239,'Ma-Chuc_Danh'!$E$5:$G$7,3,0)))</f>
        <v>0</v>
      </c>
      <c r="T239" s="41">
        <f t="shared" si="53"/>
        <v>0</v>
      </c>
      <c r="U239" s="35">
        <f t="shared" si="54"/>
        <v>3</v>
      </c>
      <c r="V239" s="41">
        <f t="shared" si="55"/>
        <v>210000</v>
      </c>
      <c r="W239" s="41"/>
      <c r="X239" s="41">
        <f t="shared" si="57"/>
        <v>210000</v>
      </c>
      <c r="Y239" s="41"/>
      <c r="Z239" s="37">
        <v>0</v>
      </c>
      <c r="AA239" s="37">
        <v>0</v>
      </c>
      <c r="AB239" s="37">
        <v>3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37">
        <v>0</v>
      </c>
      <c r="AJ239" s="37">
        <v>0</v>
      </c>
      <c r="AK239" s="37">
        <v>0</v>
      </c>
      <c r="AL239" s="37">
        <v>0</v>
      </c>
      <c r="AM239" s="37">
        <v>0</v>
      </c>
      <c r="AN239" s="37">
        <v>0</v>
      </c>
      <c r="AO239" s="37">
        <v>0</v>
      </c>
      <c r="AP239" s="37">
        <v>0</v>
      </c>
      <c r="AQ239" s="37">
        <v>0</v>
      </c>
      <c r="AR239" s="37">
        <v>0</v>
      </c>
      <c r="AS239" s="87" t="s">
        <v>339</v>
      </c>
    </row>
    <row r="240" spans="1:45" ht="30.75" customHeight="1">
      <c r="A240" s="37">
        <f t="shared" si="56"/>
        <v>228</v>
      </c>
      <c r="B240" s="37" t="s">
        <v>165</v>
      </c>
      <c r="C240" s="38" t="s">
        <v>182</v>
      </c>
      <c r="D240" s="39" t="s">
        <v>176</v>
      </c>
      <c r="E240" s="34" t="s">
        <v>149</v>
      </c>
      <c r="F240" s="39" t="s">
        <v>128</v>
      </c>
      <c r="G240" s="34" t="s">
        <v>75</v>
      </c>
      <c r="H240" s="34"/>
      <c r="I240" s="37" t="s">
        <v>374</v>
      </c>
      <c r="J240" s="37" t="s">
        <v>370</v>
      </c>
      <c r="K240" s="37" t="s">
        <v>24</v>
      </c>
      <c r="L240" s="37" t="s">
        <v>426</v>
      </c>
      <c r="M240" s="37" t="s">
        <v>30</v>
      </c>
      <c r="N240" s="78" t="s">
        <v>44</v>
      </c>
      <c r="O240" s="40">
        <f t="shared" si="58"/>
        <v>3</v>
      </c>
      <c r="P240" s="36">
        <f>IF(O240=0,0,IF(H240=0,VLOOKUP(G240,'Ma-Chuc_Danh'!$A$5:$C$9,2,0),VLOOKUP(G240,'Ma-Chuc_Danh'!$E$5:$G$7,2,0)))</f>
        <v>70000</v>
      </c>
      <c r="Q240" s="41">
        <f t="shared" si="52"/>
        <v>210000</v>
      </c>
      <c r="R240" s="40">
        <f t="shared" si="59"/>
        <v>0</v>
      </c>
      <c r="S240" s="36">
        <f>IF(R240=0,0,IF(H240=0,VLOOKUP(G240,'Ma-Chuc_Danh'!$A$5:$C$9,3,0),VLOOKUP(G240,'Ma-Chuc_Danh'!$E$5:$G$7,3,0)))</f>
        <v>0</v>
      </c>
      <c r="T240" s="41">
        <f t="shared" si="53"/>
        <v>0</v>
      </c>
      <c r="U240" s="35">
        <f t="shared" si="54"/>
        <v>3</v>
      </c>
      <c r="V240" s="41">
        <f t="shared" si="55"/>
        <v>210000</v>
      </c>
      <c r="W240" s="41"/>
      <c r="X240" s="41">
        <f t="shared" si="57"/>
        <v>210000</v>
      </c>
      <c r="Y240" s="41"/>
      <c r="Z240" s="37">
        <v>0</v>
      </c>
      <c r="AA240" s="37">
        <v>0</v>
      </c>
      <c r="AB240" s="37">
        <v>3</v>
      </c>
      <c r="AC240" s="37">
        <v>0</v>
      </c>
      <c r="AD240" s="37">
        <v>0</v>
      </c>
      <c r="AE240" s="37">
        <v>0</v>
      </c>
      <c r="AF240" s="37">
        <v>0</v>
      </c>
      <c r="AG240" s="37">
        <v>0</v>
      </c>
      <c r="AH240" s="37">
        <v>0</v>
      </c>
      <c r="AI240" s="37">
        <v>0</v>
      </c>
      <c r="AJ240" s="37">
        <v>0</v>
      </c>
      <c r="AK240" s="37">
        <v>0</v>
      </c>
      <c r="AL240" s="37">
        <v>0</v>
      </c>
      <c r="AM240" s="37">
        <v>0</v>
      </c>
      <c r="AN240" s="37">
        <v>0</v>
      </c>
      <c r="AO240" s="37">
        <v>0</v>
      </c>
      <c r="AP240" s="37">
        <v>0</v>
      </c>
      <c r="AQ240" s="37">
        <v>0</v>
      </c>
      <c r="AR240" s="37">
        <v>0</v>
      </c>
      <c r="AS240" s="87" t="s">
        <v>339</v>
      </c>
    </row>
    <row r="241" spans="1:45" ht="30.75" customHeight="1">
      <c r="A241" s="37">
        <f t="shared" si="56"/>
        <v>229</v>
      </c>
      <c r="B241" s="37" t="s">
        <v>165</v>
      </c>
      <c r="C241" s="38" t="s">
        <v>182</v>
      </c>
      <c r="D241" s="39" t="s">
        <v>176</v>
      </c>
      <c r="E241" s="34" t="s">
        <v>149</v>
      </c>
      <c r="F241" s="39" t="s">
        <v>128</v>
      </c>
      <c r="G241" s="34" t="s">
        <v>75</v>
      </c>
      <c r="H241" s="34"/>
      <c r="I241" s="37" t="s">
        <v>374</v>
      </c>
      <c r="J241" s="37" t="s">
        <v>370</v>
      </c>
      <c r="K241" s="37" t="s">
        <v>24</v>
      </c>
      <c r="L241" s="37" t="s">
        <v>426</v>
      </c>
      <c r="M241" s="37" t="s">
        <v>30</v>
      </c>
      <c r="N241" s="78" t="s">
        <v>44</v>
      </c>
      <c r="O241" s="40">
        <f t="shared" si="58"/>
        <v>3</v>
      </c>
      <c r="P241" s="36">
        <f>IF(O241=0,0,IF(H241=0,VLOOKUP(G241,'Ma-Chuc_Danh'!$A$5:$C$9,2,0),VLOOKUP(G241,'Ma-Chuc_Danh'!$E$5:$G$7,2,0)))</f>
        <v>70000</v>
      </c>
      <c r="Q241" s="41">
        <f t="shared" si="52"/>
        <v>210000</v>
      </c>
      <c r="R241" s="40">
        <f t="shared" si="59"/>
        <v>0</v>
      </c>
      <c r="S241" s="36">
        <f>IF(R241=0,0,IF(H241=0,VLOOKUP(G241,'Ma-Chuc_Danh'!$A$5:$C$9,3,0),VLOOKUP(G241,'Ma-Chuc_Danh'!$E$5:$G$7,3,0)))</f>
        <v>0</v>
      </c>
      <c r="T241" s="41">
        <f t="shared" si="53"/>
        <v>0</v>
      </c>
      <c r="U241" s="35">
        <f t="shared" si="54"/>
        <v>3</v>
      </c>
      <c r="V241" s="41">
        <f t="shared" si="55"/>
        <v>210000</v>
      </c>
      <c r="W241" s="41"/>
      <c r="X241" s="41">
        <f t="shared" si="57"/>
        <v>210000</v>
      </c>
      <c r="Y241" s="41"/>
      <c r="Z241" s="37">
        <v>0</v>
      </c>
      <c r="AA241" s="37">
        <v>0</v>
      </c>
      <c r="AB241" s="37">
        <v>3</v>
      </c>
      <c r="AC241" s="37">
        <v>0</v>
      </c>
      <c r="AD241" s="37">
        <v>0</v>
      </c>
      <c r="AE241" s="37">
        <v>0</v>
      </c>
      <c r="AF241" s="37">
        <v>0</v>
      </c>
      <c r="AG241" s="37">
        <v>0</v>
      </c>
      <c r="AH241" s="37">
        <v>0</v>
      </c>
      <c r="AI241" s="37">
        <v>0</v>
      </c>
      <c r="AJ241" s="37">
        <v>0</v>
      </c>
      <c r="AK241" s="37">
        <v>0</v>
      </c>
      <c r="AL241" s="37">
        <v>0</v>
      </c>
      <c r="AM241" s="37">
        <v>0</v>
      </c>
      <c r="AN241" s="37">
        <v>0</v>
      </c>
      <c r="AO241" s="37">
        <v>0</v>
      </c>
      <c r="AP241" s="37">
        <v>0</v>
      </c>
      <c r="AQ241" s="37">
        <v>0</v>
      </c>
      <c r="AR241" s="37">
        <v>0</v>
      </c>
      <c r="AS241" s="87" t="s">
        <v>339</v>
      </c>
    </row>
    <row r="242" spans="1:45" ht="30.75" customHeight="1">
      <c r="A242" s="37">
        <f t="shared" si="56"/>
        <v>230</v>
      </c>
      <c r="B242" s="37" t="s">
        <v>165</v>
      </c>
      <c r="C242" s="38" t="s">
        <v>182</v>
      </c>
      <c r="D242" s="39" t="s">
        <v>176</v>
      </c>
      <c r="E242" s="34" t="s">
        <v>149</v>
      </c>
      <c r="F242" s="39" t="s">
        <v>128</v>
      </c>
      <c r="G242" s="34" t="s">
        <v>75</v>
      </c>
      <c r="H242" s="34"/>
      <c r="I242" s="37" t="s">
        <v>374</v>
      </c>
      <c r="J242" s="37" t="s">
        <v>370</v>
      </c>
      <c r="K242" s="37" t="s">
        <v>25</v>
      </c>
      <c r="L242" s="37" t="s">
        <v>426</v>
      </c>
      <c r="M242" s="37" t="s">
        <v>30</v>
      </c>
      <c r="N242" s="78" t="s">
        <v>44</v>
      </c>
      <c r="O242" s="40">
        <f t="shared" si="58"/>
        <v>7.5</v>
      </c>
      <c r="P242" s="36">
        <f>IF(O242=0,0,IF(H242=0,VLOOKUP(G242,'Ma-Chuc_Danh'!$A$5:$C$9,2,0),VLOOKUP(G242,'Ma-Chuc_Danh'!$E$5:$G$7,2,0)))</f>
        <v>70000</v>
      </c>
      <c r="Q242" s="41">
        <f t="shared" si="52"/>
        <v>525000</v>
      </c>
      <c r="R242" s="40">
        <f t="shared" si="59"/>
        <v>0</v>
      </c>
      <c r="S242" s="36">
        <f>IF(R242=0,0,IF(H242=0,VLOOKUP(G242,'Ma-Chuc_Danh'!$A$5:$C$9,3,0),VLOOKUP(G242,'Ma-Chuc_Danh'!$E$5:$G$7,3,0)))</f>
        <v>0</v>
      </c>
      <c r="T242" s="41">
        <f t="shared" si="53"/>
        <v>0</v>
      </c>
      <c r="U242" s="35">
        <f t="shared" si="54"/>
        <v>7.5</v>
      </c>
      <c r="V242" s="41">
        <f t="shared" si="55"/>
        <v>525000</v>
      </c>
      <c r="W242" s="41"/>
      <c r="X242" s="41">
        <f t="shared" si="57"/>
        <v>525000</v>
      </c>
      <c r="Y242" s="41"/>
      <c r="Z242" s="37">
        <v>0</v>
      </c>
      <c r="AA242" s="37">
        <v>7.5</v>
      </c>
      <c r="AB242" s="37">
        <v>0</v>
      </c>
      <c r="AC242" s="37">
        <v>0</v>
      </c>
      <c r="AD242" s="37">
        <v>0</v>
      </c>
      <c r="AE242" s="37">
        <v>0</v>
      </c>
      <c r="AF242" s="37">
        <v>0</v>
      </c>
      <c r="AG242" s="37">
        <v>0</v>
      </c>
      <c r="AH242" s="37">
        <v>0</v>
      </c>
      <c r="AI242" s="37">
        <v>0</v>
      </c>
      <c r="AJ242" s="37">
        <v>0</v>
      </c>
      <c r="AK242" s="37">
        <v>0</v>
      </c>
      <c r="AL242" s="37">
        <v>0</v>
      </c>
      <c r="AM242" s="37">
        <v>0</v>
      </c>
      <c r="AN242" s="37">
        <v>0</v>
      </c>
      <c r="AO242" s="37">
        <v>0</v>
      </c>
      <c r="AP242" s="37">
        <v>0</v>
      </c>
      <c r="AQ242" s="37">
        <v>0</v>
      </c>
      <c r="AR242" s="37">
        <v>0</v>
      </c>
      <c r="AS242" s="87" t="s">
        <v>339</v>
      </c>
    </row>
    <row r="243" spans="1:45" ht="30.75" customHeight="1">
      <c r="A243" s="37">
        <f t="shared" si="56"/>
        <v>231</v>
      </c>
      <c r="B243" s="37" t="s">
        <v>165</v>
      </c>
      <c r="C243" s="38" t="s">
        <v>182</v>
      </c>
      <c r="D243" s="39" t="s">
        <v>176</v>
      </c>
      <c r="E243" s="34" t="s">
        <v>149</v>
      </c>
      <c r="F243" s="39" t="s">
        <v>128</v>
      </c>
      <c r="G243" s="34" t="s">
        <v>75</v>
      </c>
      <c r="H243" s="34"/>
      <c r="I243" s="37" t="s">
        <v>374</v>
      </c>
      <c r="J243" s="37" t="s">
        <v>370</v>
      </c>
      <c r="K243" s="37" t="s">
        <v>25</v>
      </c>
      <c r="L243" s="37" t="s">
        <v>426</v>
      </c>
      <c r="M243" s="37" t="s">
        <v>30</v>
      </c>
      <c r="N243" s="78" t="s">
        <v>44</v>
      </c>
      <c r="O243" s="40">
        <f t="shared" si="58"/>
        <v>7.8</v>
      </c>
      <c r="P243" s="36">
        <f>IF(O243=0,0,IF(H243=0,VLOOKUP(G243,'Ma-Chuc_Danh'!$A$5:$C$9,2,0),VLOOKUP(G243,'Ma-Chuc_Danh'!$E$5:$G$7,2,0)))</f>
        <v>70000</v>
      </c>
      <c r="Q243" s="41">
        <f t="shared" si="52"/>
        <v>546000</v>
      </c>
      <c r="R243" s="40">
        <f t="shared" si="59"/>
        <v>0</v>
      </c>
      <c r="S243" s="36">
        <f>IF(R243=0,0,IF(H243=0,VLOOKUP(G243,'Ma-Chuc_Danh'!$A$5:$C$9,3,0),VLOOKUP(G243,'Ma-Chuc_Danh'!$E$5:$G$7,3,0)))</f>
        <v>0</v>
      </c>
      <c r="T243" s="41">
        <f t="shared" si="53"/>
        <v>0</v>
      </c>
      <c r="U243" s="35">
        <f t="shared" si="54"/>
        <v>7.8</v>
      </c>
      <c r="V243" s="41">
        <f t="shared" si="55"/>
        <v>546000</v>
      </c>
      <c r="W243" s="41"/>
      <c r="X243" s="41">
        <f t="shared" si="57"/>
        <v>546000</v>
      </c>
      <c r="Y243" s="41"/>
      <c r="Z243" s="37">
        <v>0</v>
      </c>
      <c r="AA243" s="37">
        <v>7.8</v>
      </c>
      <c r="AB243" s="37">
        <v>0</v>
      </c>
      <c r="AC243" s="37">
        <v>0</v>
      </c>
      <c r="AD243" s="37">
        <v>0</v>
      </c>
      <c r="AE243" s="37">
        <v>0</v>
      </c>
      <c r="AF243" s="37">
        <v>0</v>
      </c>
      <c r="AG243" s="37">
        <v>0</v>
      </c>
      <c r="AH243" s="37">
        <v>0</v>
      </c>
      <c r="AI243" s="37">
        <v>0</v>
      </c>
      <c r="AJ243" s="37">
        <v>0</v>
      </c>
      <c r="AK243" s="37">
        <v>0</v>
      </c>
      <c r="AL243" s="37">
        <v>0</v>
      </c>
      <c r="AM243" s="37">
        <v>0</v>
      </c>
      <c r="AN243" s="37">
        <v>0</v>
      </c>
      <c r="AO243" s="37">
        <v>0</v>
      </c>
      <c r="AP243" s="37">
        <v>0</v>
      </c>
      <c r="AQ243" s="37">
        <v>0</v>
      </c>
      <c r="AR243" s="37">
        <v>0</v>
      </c>
      <c r="AS243" s="87" t="s">
        <v>339</v>
      </c>
    </row>
    <row r="244" spans="1:45" ht="30.75" customHeight="1">
      <c r="A244" s="37">
        <f t="shared" si="56"/>
        <v>232</v>
      </c>
      <c r="B244" s="37" t="s">
        <v>165</v>
      </c>
      <c r="C244" s="38" t="s">
        <v>182</v>
      </c>
      <c r="D244" s="42" t="s">
        <v>176</v>
      </c>
      <c r="E244" s="34" t="s">
        <v>149</v>
      </c>
      <c r="F244" s="73" t="s">
        <v>128</v>
      </c>
      <c r="G244" s="34" t="s">
        <v>75</v>
      </c>
      <c r="H244" s="34"/>
      <c r="I244" s="37" t="s">
        <v>374</v>
      </c>
      <c r="J244" s="37" t="s">
        <v>370</v>
      </c>
      <c r="K244" s="37" t="s">
        <v>25</v>
      </c>
      <c r="L244" s="37" t="s">
        <v>426</v>
      </c>
      <c r="M244" s="37" t="s">
        <v>30</v>
      </c>
      <c r="N244" s="78" t="s">
        <v>44</v>
      </c>
      <c r="O244" s="40">
        <f t="shared" si="58"/>
        <v>7.5</v>
      </c>
      <c r="P244" s="36">
        <f>IF(O244=0,0,IF(H244=0,VLOOKUP(G244,'Ma-Chuc_Danh'!$A$5:$C$9,2,0),VLOOKUP(G244,'Ma-Chuc_Danh'!$E$5:$G$7,2,0)))</f>
        <v>70000</v>
      </c>
      <c r="Q244" s="41">
        <f t="shared" si="52"/>
        <v>525000</v>
      </c>
      <c r="R244" s="40">
        <f t="shared" si="59"/>
        <v>0</v>
      </c>
      <c r="S244" s="36">
        <f>IF(R244=0,0,IF(H244=0,VLOOKUP(G244,'Ma-Chuc_Danh'!$A$5:$C$9,3,0),VLOOKUP(G244,'Ma-Chuc_Danh'!$E$5:$G$7,3,0)))</f>
        <v>0</v>
      </c>
      <c r="T244" s="41">
        <f t="shared" si="53"/>
        <v>0</v>
      </c>
      <c r="U244" s="35">
        <f t="shared" si="54"/>
        <v>7.5</v>
      </c>
      <c r="V244" s="41">
        <f t="shared" si="55"/>
        <v>525000</v>
      </c>
      <c r="W244" s="41"/>
      <c r="X244" s="41">
        <f t="shared" si="57"/>
        <v>525000</v>
      </c>
      <c r="Y244" s="41"/>
      <c r="Z244" s="37">
        <v>0</v>
      </c>
      <c r="AA244" s="37">
        <v>7.5</v>
      </c>
      <c r="AB244" s="37">
        <v>0</v>
      </c>
      <c r="AC244" s="37">
        <v>0</v>
      </c>
      <c r="AD244" s="37">
        <v>0</v>
      </c>
      <c r="AE244" s="37">
        <v>0</v>
      </c>
      <c r="AF244" s="37">
        <v>0</v>
      </c>
      <c r="AG244" s="37">
        <v>0</v>
      </c>
      <c r="AH244" s="37">
        <v>0</v>
      </c>
      <c r="AI244" s="37">
        <v>0</v>
      </c>
      <c r="AJ244" s="37">
        <v>0</v>
      </c>
      <c r="AK244" s="37">
        <v>0</v>
      </c>
      <c r="AL244" s="37">
        <v>0</v>
      </c>
      <c r="AM244" s="37">
        <v>0</v>
      </c>
      <c r="AN244" s="37">
        <v>0</v>
      </c>
      <c r="AO244" s="37">
        <v>0</v>
      </c>
      <c r="AP244" s="37">
        <v>0</v>
      </c>
      <c r="AQ244" s="37">
        <v>0</v>
      </c>
      <c r="AR244" s="37">
        <v>0</v>
      </c>
      <c r="AS244" s="87" t="s">
        <v>339</v>
      </c>
    </row>
    <row r="245" spans="1:45" ht="30.75" customHeight="1">
      <c r="A245" s="37">
        <f t="shared" si="56"/>
        <v>233</v>
      </c>
      <c r="B245" s="37" t="s">
        <v>165</v>
      </c>
      <c r="C245" s="38" t="s">
        <v>182</v>
      </c>
      <c r="D245" s="39" t="s">
        <v>176</v>
      </c>
      <c r="E245" s="34" t="s">
        <v>149</v>
      </c>
      <c r="F245" s="39" t="s">
        <v>128</v>
      </c>
      <c r="G245" s="34" t="s">
        <v>75</v>
      </c>
      <c r="H245" s="34"/>
      <c r="I245" s="37" t="s">
        <v>374</v>
      </c>
      <c r="J245" s="37" t="s">
        <v>370</v>
      </c>
      <c r="K245" s="37" t="s">
        <v>25</v>
      </c>
      <c r="L245" s="37" t="s">
        <v>426</v>
      </c>
      <c r="M245" s="37" t="s">
        <v>30</v>
      </c>
      <c r="N245" s="78" t="s">
        <v>44</v>
      </c>
      <c r="O245" s="40">
        <f t="shared" si="58"/>
        <v>7.5</v>
      </c>
      <c r="P245" s="36">
        <f>IF(O245=0,0,IF(H245=0,VLOOKUP(G245,'Ma-Chuc_Danh'!$A$5:$C$9,2,0),VLOOKUP(G245,'Ma-Chuc_Danh'!$E$5:$G$7,2,0)))</f>
        <v>70000</v>
      </c>
      <c r="Q245" s="41">
        <f t="shared" si="52"/>
        <v>525000</v>
      </c>
      <c r="R245" s="40">
        <f t="shared" si="59"/>
        <v>0</v>
      </c>
      <c r="S245" s="36">
        <f>IF(R245=0,0,IF(H245=0,VLOOKUP(G245,'Ma-Chuc_Danh'!$A$5:$C$9,3,0),VLOOKUP(G245,'Ma-Chuc_Danh'!$E$5:$G$7,3,0)))</f>
        <v>0</v>
      </c>
      <c r="T245" s="41">
        <f t="shared" si="53"/>
        <v>0</v>
      </c>
      <c r="U245" s="35">
        <f t="shared" si="54"/>
        <v>7.5</v>
      </c>
      <c r="V245" s="41">
        <f t="shared" si="55"/>
        <v>525000</v>
      </c>
      <c r="W245" s="41"/>
      <c r="X245" s="41">
        <f t="shared" si="57"/>
        <v>525000</v>
      </c>
      <c r="Y245" s="41"/>
      <c r="Z245" s="37">
        <v>0</v>
      </c>
      <c r="AA245" s="37">
        <v>7.5</v>
      </c>
      <c r="AB245" s="37">
        <v>0</v>
      </c>
      <c r="AC245" s="37">
        <v>0</v>
      </c>
      <c r="AD245" s="37">
        <v>0</v>
      </c>
      <c r="AE245" s="37">
        <v>0</v>
      </c>
      <c r="AF245" s="37">
        <v>0</v>
      </c>
      <c r="AG245" s="37">
        <v>0</v>
      </c>
      <c r="AH245" s="37">
        <v>0</v>
      </c>
      <c r="AI245" s="37">
        <v>0</v>
      </c>
      <c r="AJ245" s="37">
        <v>0</v>
      </c>
      <c r="AK245" s="37">
        <v>0</v>
      </c>
      <c r="AL245" s="37">
        <v>0</v>
      </c>
      <c r="AM245" s="37">
        <v>0</v>
      </c>
      <c r="AN245" s="37">
        <v>0</v>
      </c>
      <c r="AO245" s="37">
        <v>0</v>
      </c>
      <c r="AP245" s="37">
        <v>0</v>
      </c>
      <c r="AQ245" s="37">
        <v>0</v>
      </c>
      <c r="AR245" s="37">
        <v>0</v>
      </c>
      <c r="AS245" s="87" t="s">
        <v>339</v>
      </c>
    </row>
    <row r="246" spans="1:45" ht="30.75" customHeight="1">
      <c r="A246" s="37">
        <f t="shared" si="56"/>
        <v>234</v>
      </c>
      <c r="B246" s="37" t="s">
        <v>165</v>
      </c>
      <c r="C246" s="38" t="s">
        <v>182</v>
      </c>
      <c r="D246" s="39" t="s">
        <v>176</v>
      </c>
      <c r="E246" s="34" t="s">
        <v>149</v>
      </c>
      <c r="F246" s="39" t="s">
        <v>128</v>
      </c>
      <c r="G246" s="34" t="s">
        <v>75</v>
      </c>
      <c r="H246" s="34"/>
      <c r="I246" s="37" t="s">
        <v>374</v>
      </c>
      <c r="J246" s="37" t="s">
        <v>370</v>
      </c>
      <c r="K246" s="37" t="s">
        <v>25</v>
      </c>
      <c r="L246" s="37" t="s">
        <v>426</v>
      </c>
      <c r="M246" s="37" t="s">
        <v>30</v>
      </c>
      <c r="N246" s="78" t="s">
        <v>44</v>
      </c>
      <c r="O246" s="40">
        <f t="shared" si="58"/>
        <v>7.5</v>
      </c>
      <c r="P246" s="36">
        <f>IF(O246=0,0,IF(H246=0,VLOOKUP(G246,'Ma-Chuc_Danh'!$A$5:$C$9,2,0),VLOOKUP(G246,'Ma-Chuc_Danh'!$E$5:$G$7,2,0)))</f>
        <v>70000</v>
      </c>
      <c r="Q246" s="41">
        <f>ROUND(P246*O246,0)</f>
        <v>525000</v>
      </c>
      <c r="R246" s="40">
        <f t="shared" si="59"/>
        <v>0</v>
      </c>
      <c r="S246" s="36">
        <f>IF(R246=0,0,IF(H246=0,VLOOKUP(G246,'Ma-Chuc_Danh'!$A$5:$C$9,3,0),VLOOKUP(G246,'Ma-Chuc_Danh'!$E$5:$G$7,3,0)))</f>
        <v>0</v>
      </c>
      <c r="T246" s="41">
        <f>ROUND(S246*R246,0)</f>
        <v>0</v>
      </c>
      <c r="U246" s="35">
        <f>R246+O246</f>
        <v>7.5</v>
      </c>
      <c r="V246" s="41">
        <f>T246+Q246</f>
        <v>525000</v>
      </c>
      <c r="W246" s="41"/>
      <c r="X246" s="41">
        <f t="shared" si="57"/>
        <v>525000</v>
      </c>
      <c r="Y246" s="41"/>
      <c r="Z246" s="37">
        <v>0</v>
      </c>
      <c r="AA246" s="37">
        <v>7.5</v>
      </c>
      <c r="AB246" s="37">
        <v>0</v>
      </c>
      <c r="AC246" s="37">
        <v>0</v>
      </c>
      <c r="AD246" s="37">
        <v>0</v>
      </c>
      <c r="AE246" s="37">
        <v>0</v>
      </c>
      <c r="AF246" s="37">
        <v>0</v>
      </c>
      <c r="AG246" s="37">
        <v>0</v>
      </c>
      <c r="AH246" s="37">
        <v>0</v>
      </c>
      <c r="AI246" s="37">
        <v>0</v>
      </c>
      <c r="AJ246" s="37">
        <v>0</v>
      </c>
      <c r="AK246" s="37">
        <v>0</v>
      </c>
      <c r="AL246" s="37">
        <v>0</v>
      </c>
      <c r="AM246" s="37">
        <v>0</v>
      </c>
      <c r="AN246" s="37">
        <v>0</v>
      </c>
      <c r="AO246" s="37">
        <v>0</v>
      </c>
      <c r="AP246" s="37">
        <v>0</v>
      </c>
      <c r="AQ246" s="37">
        <v>0</v>
      </c>
      <c r="AR246" s="37">
        <v>0</v>
      </c>
      <c r="AS246" s="87" t="s">
        <v>339</v>
      </c>
    </row>
    <row r="247" spans="1:45" ht="30.75" customHeight="1">
      <c r="A247" s="37">
        <f t="shared" si="56"/>
        <v>235</v>
      </c>
      <c r="B247" s="37" t="s">
        <v>165</v>
      </c>
      <c r="C247" s="38" t="s">
        <v>182</v>
      </c>
      <c r="D247" s="39" t="s">
        <v>176</v>
      </c>
      <c r="E247" s="34" t="s">
        <v>149</v>
      </c>
      <c r="F247" s="39" t="s">
        <v>128</v>
      </c>
      <c r="G247" s="34" t="s">
        <v>75</v>
      </c>
      <c r="H247" s="34"/>
      <c r="I247" s="37" t="s">
        <v>374</v>
      </c>
      <c r="J247" s="37" t="s">
        <v>370</v>
      </c>
      <c r="K247" s="37" t="s">
        <v>25</v>
      </c>
      <c r="L247" s="37" t="s">
        <v>426</v>
      </c>
      <c r="M247" s="37" t="s">
        <v>30</v>
      </c>
      <c r="N247" s="78" t="s">
        <v>44</v>
      </c>
      <c r="O247" s="40">
        <f t="shared" si="58"/>
        <v>7.5</v>
      </c>
      <c r="P247" s="36">
        <f>IF(O247=0,0,IF(H247=0,VLOOKUP(G247,'Ma-Chuc_Danh'!$A$5:$C$9,2,0),VLOOKUP(G247,'Ma-Chuc_Danh'!$E$5:$G$7,2,0)))</f>
        <v>70000</v>
      </c>
      <c r="Q247" s="41">
        <f>ROUND(P247*O247,0)</f>
        <v>525000</v>
      </c>
      <c r="R247" s="40">
        <f t="shared" si="59"/>
        <v>0</v>
      </c>
      <c r="S247" s="36">
        <f>IF(R247=0,0,IF(H247=0,VLOOKUP(G247,'Ma-Chuc_Danh'!$A$5:$C$9,3,0),VLOOKUP(G247,'Ma-Chuc_Danh'!$E$5:$G$7,3,0)))</f>
        <v>0</v>
      </c>
      <c r="T247" s="41">
        <f>ROUND(S247*R247,0)</f>
        <v>0</v>
      </c>
      <c r="U247" s="35">
        <f>R247+O247</f>
        <v>7.5</v>
      </c>
      <c r="V247" s="41">
        <f>T247+Q247</f>
        <v>525000</v>
      </c>
      <c r="W247" s="41"/>
      <c r="X247" s="41">
        <f t="shared" si="57"/>
        <v>525000</v>
      </c>
      <c r="Y247" s="41"/>
      <c r="Z247" s="37">
        <v>0</v>
      </c>
      <c r="AA247" s="37">
        <v>7.5</v>
      </c>
      <c r="AB247" s="37">
        <v>0</v>
      </c>
      <c r="AC247" s="37">
        <v>0</v>
      </c>
      <c r="AD247" s="37">
        <v>0</v>
      </c>
      <c r="AE247" s="37">
        <v>0</v>
      </c>
      <c r="AF247" s="37">
        <v>0</v>
      </c>
      <c r="AG247" s="37">
        <v>0</v>
      </c>
      <c r="AH247" s="37">
        <v>0</v>
      </c>
      <c r="AI247" s="37">
        <v>0</v>
      </c>
      <c r="AJ247" s="37">
        <v>0</v>
      </c>
      <c r="AK247" s="37">
        <v>0</v>
      </c>
      <c r="AL247" s="37">
        <v>0</v>
      </c>
      <c r="AM247" s="37">
        <v>0</v>
      </c>
      <c r="AN247" s="37">
        <v>0</v>
      </c>
      <c r="AO247" s="37">
        <v>0</v>
      </c>
      <c r="AP247" s="37">
        <v>0</v>
      </c>
      <c r="AQ247" s="37">
        <v>0</v>
      </c>
      <c r="AR247" s="37">
        <v>0</v>
      </c>
      <c r="AS247" s="87" t="s">
        <v>339</v>
      </c>
    </row>
    <row r="248" spans="1:45" ht="30.75" customHeight="1">
      <c r="A248" s="37">
        <f t="shared" si="56"/>
        <v>236</v>
      </c>
      <c r="B248" s="37" t="s">
        <v>165</v>
      </c>
      <c r="C248" s="38" t="s">
        <v>182</v>
      </c>
      <c r="D248" s="39" t="s">
        <v>176</v>
      </c>
      <c r="E248" s="34" t="s">
        <v>149</v>
      </c>
      <c r="F248" s="39" t="s">
        <v>128</v>
      </c>
      <c r="G248" s="34" t="s">
        <v>75</v>
      </c>
      <c r="H248" s="34"/>
      <c r="I248" s="37" t="s">
        <v>374</v>
      </c>
      <c r="J248" s="37" t="s">
        <v>370</v>
      </c>
      <c r="K248" s="37" t="s">
        <v>25</v>
      </c>
      <c r="L248" s="37" t="s">
        <v>426</v>
      </c>
      <c r="M248" s="37" t="s">
        <v>30</v>
      </c>
      <c r="N248" s="78" t="s">
        <v>44</v>
      </c>
      <c r="O248" s="40">
        <f t="shared" si="58"/>
        <v>7.5</v>
      </c>
      <c r="P248" s="36">
        <f>IF(O248=0,0,IF(H248=0,VLOOKUP(G248,'Ma-Chuc_Danh'!$A$5:$C$9,2,0),VLOOKUP(G248,'Ma-Chuc_Danh'!$E$5:$G$7,2,0)))</f>
        <v>70000</v>
      </c>
      <c r="Q248" s="41">
        <f>ROUND(P248*O248,0)</f>
        <v>525000</v>
      </c>
      <c r="R248" s="40">
        <f t="shared" si="59"/>
        <v>0</v>
      </c>
      <c r="S248" s="36">
        <f>IF(R248=0,0,IF(H248=0,VLOOKUP(G248,'Ma-Chuc_Danh'!$A$5:$C$9,3,0),VLOOKUP(G248,'Ma-Chuc_Danh'!$E$5:$G$7,3,0)))</f>
        <v>0</v>
      </c>
      <c r="T248" s="41">
        <f>ROUND(S248*R248,0)</f>
        <v>0</v>
      </c>
      <c r="U248" s="35">
        <f>R248+O248</f>
        <v>7.5</v>
      </c>
      <c r="V248" s="41">
        <f>T248+Q248</f>
        <v>525000</v>
      </c>
      <c r="W248" s="41"/>
      <c r="X248" s="41">
        <f t="shared" si="57"/>
        <v>525000</v>
      </c>
      <c r="Y248" s="41"/>
      <c r="Z248" s="37">
        <v>0</v>
      </c>
      <c r="AA248" s="37">
        <v>7.5</v>
      </c>
      <c r="AB248" s="37">
        <v>0</v>
      </c>
      <c r="AC248" s="37">
        <v>0</v>
      </c>
      <c r="AD248" s="37">
        <v>0</v>
      </c>
      <c r="AE248" s="37">
        <v>0</v>
      </c>
      <c r="AF248" s="37">
        <v>0</v>
      </c>
      <c r="AG248" s="37">
        <v>0</v>
      </c>
      <c r="AH248" s="37">
        <v>0</v>
      </c>
      <c r="AI248" s="37">
        <v>0</v>
      </c>
      <c r="AJ248" s="37">
        <v>0</v>
      </c>
      <c r="AK248" s="37">
        <v>0</v>
      </c>
      <c r="AL248" s="37">
        <v>0</v>
      </c>
      <c r="AM248" s="37">
        <v>0</v>
      </c>
      <c r="AN248" s="37">
        <v>0</v>
      </c>
      <c r="AO248" s="37">
        <v>0</v>
      </c>
      <c r="AP248" s="37">
        <v>0</v>
      </c>
      <c r="AQ248" s="37">
        <v>0</v>
      </c>
      <c r="AR248" s="37">
        <v>0</v>
      </c>
      <c r="AS248" s="87" t="s">
        <v>339</v>
      </c>
    </row>
    <row r="249" spans="1:45" ht="30.75" customHeight="1">
      <c r="A249" s="37">
        <f t="shared" si="56"/>
        <v>237</v>
      </c>
      <c r="B249" s="37" t="s">
        <v>165</v>
      </c>
      <c r="C249" s="38" t="s">
        <v>182</v>
      </c>
      <c r="D249" s="42" t="s">
        <v>176</v>
      </c>
      <c r="E249" s="34" t="s">
        <v>149</v>
      </c>
      <c r="F249" s="42" t="s">
        <v>128</v>
      </c>
      <c r="G249" s="34" t="s">
        <v>75</v>
      </c>
      <c r="H249" s="34"/>
      <c r="I249" s="37" t="s">
        <v>374</v>
      </c>
      <c r="J249" s="37" t="s">
        <v>370</v>
      </c>
      <c r="K249" s="37" t="s">
        <v>25</v>
      </c>
      <c r="L249" s="37" t="s">
        <v>426</v>
      </c>
      <c r="M249" s="37" t="s">
        <v>30</v>
      </c>
      <c r="N249" s="78" t="s">
        <v>44</v>
      </c>
      <c r="O249" s="40">
        <f t="shared" si="58"/>
        <v>7.5</v>
      </c>
      <c r="P249" s="36">
        <f>IF(O249=0,0,IF(H249=0,VLOOKUP(G249,'Ma-Chuc_Danh'!$A$5:$C$9,2,0),VLOOKUP(G249,'Ma-Chuc_Danh'!$E$5:$G$7,2,0)))</f>
        <v>70000</v>
      </c>
      <c r="Q249" s="41">
        <f t="shared" ref="Q249:Q288" si="60">ROUND(P249*O249,0)</f>
        <v>525000</v>
      </c>
      <c r="R249" s="40">
        <f t="shared" si="59"/>
        <v>0</v>
      </c>
      <c r="S249" s="36">
        <f>IF(R249=0,0,IF(H249=0,VLOOKUP(G249,'Ma-Chuc_Danh'!$A$5:$C$9,3,0),VLOOKUP(G249,'Ma-Chuc_Danh'!$E$5:$G$7,3,0)))</f>
        <v>0</v>
      </c>
      <c r="T249" s="41">
        <f t="shared" ref="T249:T288" si="61">ROUND(S249*R249,0)</f>
        <v>0</v>
      </c>
      <c r="U249" s="35">
        <f t="shared" ref="U249:U288" si="62">R249+O249</f>
        <v>7.5</v>
      </c>
      <c r="V249" s="41">
        <f t="shared" ref="V249:V288" si="63">T249+Q249</f>
        <v>525000</v>
      </c>
      <c r="W249" s="41"/>
      <c r="X249" s="41">
        <f t="shared" si="57"/>
        <v>525000</v>
      </c>
      <c r="Y249" s="41"/>
      <c r="Z249" s="37">
        <v>0</v>
      </c>
      <c r="AA249" s="37">
        <v>7.5</v>
      </c>
      <c r="AB249" s="37">
        <v>0</v>
      </c>
      <c r="AC249" s="37">
        <v>0</v>
      </c>
      <c r="AD249" s="37">
        <v>0</v>
      </c>
      <c r="AE249" s="37">
        <v>0</v>
      </c>
      <c r="AF249" s="37">
        <v>0</v>
      </c>
      <c r="AG249" s="37">
        <v>0</v>
      </c>
      <c r="AH249" s="37">
        <v>0</v>
      </c>
      <c r="AI249" s="37">
        <v>0</v>
      </c>
      <c r="AJ249" s="37">
        <v>0</v>
      </c>
      <c r="AK249" s="37">
        <v>0</v>
      </c>
      <c r="AL249" s="37">
        <v>0</v>
      </c>
      <c r="AM249" s="37">
        <v>0</v>
      </c>
      <c r="AN249" s="37">
        <v>0</v>
      </c>
      <c r="AO249" s="37">
        <v>0</v>
      </c>
      <c r="AP249" s="37">
        <v>0</v>
      </c>
      <c r="AQ249" s="37">
        <v>0</v>
      </c>
      <c r="AR249" s="37">
        <v>0</v>
      </c>
      <c r="AS249" s="87" t="s">
        <v>339</v>
      </c>
    </row>
    <row r="250" spans="1:45" ht="30.75" customHeight="1">
      <c r="A250" s="37">
        <f t="shared" si="56"/>
        <v>238</v>
      </c>
      <c r="B250" s="37" t="s">
        <v>297</v>
      </c>
      <c r="C250" s="38" t="s">
        <v>35</v>
      </c>
      <c r="D250" s="39" t="s">
        <v>319</v>
      </c>
      <c r="E250" s="34" t="s">
        <v>337</v>
      </c>
      <c r="F250" s="39" t="s">
        <v>338</v>
      </c>
      <c r="G250" s="34" t="s">
        <v>79</v>
      </c>
      <c r="H250" s="34"/>
      <c r="I250" s="37" t="s">
        <v>375</v>
      </c>
      <c r="J250" s="37" t="s">
        <v>376</v>
      </c>
      <c r="K250" s="37" t="s">
        <v>23</v>
      </c>
      <c r="L250" s="37" t="s">
        <v>428</v>
      </c>
      <c r="M250" s="37" t="s">
        <v>468</v>
      </c>
      <c r="N250" s="78" t="s">
        <v>504</v>
      </c>
      <c r="O250" s="40">
        <f t="shared" si="58"/>
        <v>45</v>
      </c>
      <c r="P250" s="36">
        <f>IF(O250=0,0,IF(H250=0,VLOOKUP(G250,'Ma-Chuc_Danh'!$A$5:$C$9,2,0),VLOOKUP(G250,'Ma-Chuc_Danh'!$E$5:$G$7,2,0)))</f>
        <v>80000</v>
      </c>
      <c r="Q250" s="41">
        <f t="shared" si="60"/>
        <v>3600000</v>
      </c>
      <c r="R250" s="40">
        <f t="shared" si="59"/>
        <v>0</v>
      </c>
      <c r="S250" s="36">
        <f>IF(R250=0,0,IF(H250=0,VLOOKUP(G250,'Ma-Chuc_Danh'!$A$5:$C$9,3,0),VLOOKUP(G250,'Ma-Chuc_Danh'!$E$5:$G$7,3,0)))</f>
        <v>0</v>
      </c>
      <c r="T250" s="41">
        <f t="shared" si="61"/>
        <v>0</v>
      </c>
      <c r="U250" s="35">
        <f t="shared" si="62"/>
        <v>45</v>
      </c>
      <c r="V250" s="41">
        <f t="shared" si="63"/>
        <v>3600000</v>
      </c>
      <c r="W250" s="41"/>
      <c r="X250" s="41">
        <f t="shared" si="57"/>
        <v>3600000</v>
      </c>
      <c r="Y250" s="41"/>
      <c r="Z250" s="37">
        <v>0</v>
      </c>
      <c r="AA250" s="37">
        <v>0</v>
      </c>
      <c r="AB250" s="37">
        <v>0</v>
      </c>
      <c r="AC250" s="37">
        <v>0</v>
      </c>
      <c r="AD250" s="37">
        <v>0</v>
      </c>
      <c r="AE250" s="37">
        <v>45</v>
      </c>
      <c r="AF250" s="37">
        <v>0</v>
      </c>
      <c r="AG250" s="37">
        <v>0</v>
      </c>
      <c r="AH250" s="37">
        <v>0</v>
      </c>
      <c r="AI250" s="37">
        <v>0</v>
      </c>
      <c r="AJ250" s="37">
        <v>0</v>
      </c>
      <c r="AK250" s="37">
        <v>0</v>
      </c>
      <c r="AL250" s="37">
        <v>0</v>
      </c>
      <c r="AM250" s="37">
        <v>0</v>
      </c>
      <c r="AN250" s="37">
        <v>0</v>
      </c>
      <c r="AO250" s="37">
        <v>0</v>
      </c>
      <c r="AP250" s="37">
        <v>0</v>
      </c>
      <c r="AQ250" s="37">
        <v>0</v>
      </c>
      <c r="AR250" s="37">
        <v>0</v>
      </c>
      <c r="AS250" s="87" t="s">
        <v>339</v>
      </c>
    </row>
    <row r="251" spans="1:45" ht="30.75" customHeight="1">
      <c r="A251" s="37">
        <f t="shared" si="56"/>
        <v>239</v>
      </c>
      <c r="B251" s="37" t="s">
        <v>297</v>
      </c>
      <c r="C251" s="38" t="s">
        <v>35</v>
      </c>
      <c r="D251" s="39" t="s">
        <v>319</v>
      </c>
      <c r="E251" s="34" t="s">
        <v>337</v>
      </c>
      <c r="F251" s="39" t="s">
        <v>338</v>
      </c>
      <c r="G251" s="34" t="s">
        <v>79</v>
      </c>
      <c r="H251" s="34"/>
      <c r="I251" s="37" t="s">
        <v>375</v>
      </c>
      <c r="J251" s="37" t="s">
        <v>376</v>
      </c>
      <c r="K251" s="37" t="s">
        <v>23</v>
      </c>
      <c r="L251" s="37" t="s">
        <v>429</v>
      </c>
      <c r="M251" s="37" t="s">
        <v>469</v>
      </c>
      <c r="N251" s="78" t="s">
        <v>505</v>
      </c>
      <c r="O251" s="40">
        <f t="shared" si="58"/>
        <v>22</v>
      </c>
      <c r="P251" s="36">
        <f>IF(O251=0,0,IF(H251=0,VLOOKUP(G251,'Ma-Chuc_Danh'!$A$5:$C$9,2,0),VLOOKUP(G251,'Ma-Chuc_Danh'!$E$5:$G$7,2,0)))</f>
        <v>80000</v>
      </c>
      <c r="Q251" s="41">
        <f t="shared" si="60"/>
        <v>1760000</v>
      </c>
      <c r="R251" s="40">
        <f t="shared" si="59"/>
        <v>0</v>
      </c>
      <c r="S251" s="36">
        <f>IF(R251=0,0,IF(H251=0,VLOOKUP(G251,'Ma-Chuc_Danh'!$A$5:$C$9,3,0),VLOOKUP(G251,'Ma-Chuc_Danh'!$E$5:$G$7,3,0)))</f>
        <v>0</v>
      </c>
      <c r="T251" s="41">
        <f t="shared" si="61"/>
        <v>0</v>
      </c>
      <c r="U251" s="35">
        <f t="shared" si="62"/>
        <v>22</v>
      </c>
      <c r="V251" s="41">
        <f t="shared" si="63"/>
        <v>1760000</v>
      </c>
      <c r="W251" s="41"/>
      <c r="X251" s="41">
        <f t="shared" si="57"/>
        <v>1760000</v>
      </c>
      <c r="Y251" s="41"/>
      <c r="Z251" s="37">
        <v>0</v>
      </c>
      <c r="AA251" s="37">
        <v>0</v>
      </c>
      <c r="AB251" s="37">
        <v>0</v>
      </c>
      <c r="AC251" s="37">
        <v>0</v>
      </c>
      <c r="AD251" s="37">
        <v>0</v>
      </c>
      <c r="AE251" s="37">
        <v>22</v>
      </c>
      <c r="AF251" s="37">
        <v>0</v>
      </c>
      <c r="AG251" s="37">
        <v>0</v>
      </c>
      <c r="AH251" s="37">
        <v>0</v>
      </c>
      <c r="AI251" s="37">
        <v>0</v>
      </c>
      <c r="AJ251" s="37">
        <v>0</v>
      </c>
      <c r="AK251" s="37">
        <v>0</v>
      </c>
      <c r="AL251" s="37">
        <v>0</v>
      </c>
      <c r="AM251" s="37">
        <v>0</v>
      </c>
      <c r="AN251" s="37">
        <v>0</v>
      </c>
      <c r="AO251" s="37">
        <v>0</v>
      </c>
      <c r="AP251" s="37">
        <v>0</v>
      </c>
      <c r="AQ251" s="37">
        <v>0</v>
      </c>
      <c r="AR251" s="37">
        <v>0</v>
      </c>
      <c r="AS251" s="87" t="s">
        <v>339</v>
      </c>
    </row>
    <row r="252" spans="1:45" ht="30.75" customHeight="1">
      <c r="A252" s="37">
        <f t="shared" si="56"/>
        <v>240</v>
      </c>
      <c r="B252" s="37" t="s">
        <v>297</v>
      </c>
      <c r="C252" s="38" t="s">
        <v>35</v>
      </c>
      <c r="D252" s="39" t="s">
        <v>319</v>
      </c>
      <c r="E252" s="34" t="s">
        <v>337</v>
      </c>
      <c r="F252" s="39" t="s">
        <v>338</v>
      </c>
      <c r="G252" s="34" t="s">
        <v>79</v>
      </c>
      <c r="H252" s="34"/>
      <c r="I252" s="37" t="s">
        <v>375</v>
      </c>
      <c r="J252" s="37" t="s">
        <v>376</v>
      </c>
      <c r="K252" s="37" t="s">
        <v>22</v>
      </c>
      <c r="L252" s="37" t="s">
        <v>429</v>
      </c>
      <c r="M252" s="37" t="s">
        <v>469</v>
      </c>
      <c r="N252" s="78" t="s">
        <v>505</v>
      </c>
      <c r="O252" s="40">
        <f t="shared" si="58"/>
        <v>8</v>
      </c>
      <c r="P252" s="36">
        <f>IF(O252=0,0,IF(H252=0,VLOOKUP(G252,'Ma-Chuc_Danh'!$A$5:$C$9,2,0),VLOOKUP(G252,'Ma-Chuc_Danh'!$E$5:$G$7,2,0)))</f>
        <v>80000</v>
      </c>
      <c r="Q252" s="41">
        <f t="shared" si="60"/>
        <v>640000</v>
      </c>
      <c r="R252" s="40">
        <f t="shared" si="59"/>
        <v>0</v>
      </c>
      <c r="S252" s="36">
        <f>IF(R252=0,0,IF(H252=0,VLOOKUP(G252,'Ma-Chuc_Danh'!$A$5:$C$9,3,0),VLOOKUP(G252,'Ma-Chuc_Danh'!$E$5:$G$7,3,0)))</f>
        <v>0</v>
      </c>
      <c r="T252" s="41">
        <f t="shared" si="61"/>
        <v>0</v>
      </c>
      <c r="U252" s="35">
        <f t="shared" si="62"/>
        <v>8</v>
      </c>
      <c r="V252" s="41">
        <f t="shared" si="63"/>
        <v>640000</v>
      </c>
      <c r="W252" s="41"/>
      <c r="X252" s="41">
        <f t="shared" si="57"/>
        <v>640000</v>
      </c>
      <c r="Y252" s="41"/>
      <c r="Z252" s="37">
        <v>0</v>
      </c>
      <c r="AA252" s="37">
        <v>0</v>
      </c>
      <c r="AB252" s="37">
        <v>0</v>
      </c>
      <c r="AC252" s="37">
        <v>0</v>
      </c>
      <c r="AD252" s="37">
        <v>0</v>
      </c>
      <c r="AE252" s="37">
        <v>0</v>
      </c>
      <c r="AF252" s="37">
        <v>0</v>
      </c>
      <c r="AG252" s="37">
        <v>8</v>
      </c>
      <c r="AH252" s="37">
        <v>0</v>
      </c>
      <c r="AI252" s="37">
        <v>0</v>
      </c>
      <c r="AJ252" s="37">
        <v>0</v>
      </c>
      <c r="AK252" s="37">
        <v>0</v>
      </c>
      <c r="AL252" s="37">
        <v>0</v>
      </c>
      <c r="AM252" s="37">
        <v>0</v>
      </c>
      <c r="AN252" s="37">
        <v>0</v>
      </c>
      <c r="AO252" s="37">
        <v>0</v>
      </c>
      <c r="AP252" s="37">
        <v>0</v>
      </c>
      <c r="AQ252" s="37">
        <v>0</v>
      </c>
      <c r="AR252" s="37">
        <v>0</v>
      </c>
      <c r="AS252" s="87" t="s">
        <v>339</v>
      </c>
    </row>
    <row r="253" spans="1:45" ht="30.75" customHeight="1">
      <c r="A253" s="37">
        <f t="shared" si="56"/>
        <v>241</v>
      </c>
      <c r="B253" s="37" t="s">
        <v>297</v>
      </c>
      <c r="C253" s="38" t="s">
        <v>35</v>
      </c>
      <c r="D253" s="39" t="s">
        <v>319</v>
      </c>
      <c r="E253" s="34" t="s">
        <v>337</v>
      </c>
      <c r="F253" s="39" t="s">
        <v>338</v>
      </c>
      <c r="G253" s="34" t="s">
        <v>79</v>
      </c>
      <c r="H253" s="34"/>
      <c r="I253" s="37" t="s">
        <v>375</v>
      </c>
      <c r="J253" s="37" t="s">
        <v>376</v>
      </c>
      <c r="K253" s="37" t="s">
        <v>24</v>
      </c>
      <c r="L253" s="37" t="s">
        <v>428</v>
      </c>
      <c r="M253" s="37" t="s">
        <v>468</v>
      </c>
      <c r="N253" s="78" t="s">
        <v>504</v>
      </c>
      <c r="O253" s="40">
        <f t="shared" si="58"/>
        <v>1.5</v>
      </c>
      <c r="P253" s="36">
        <f>IF(O253=0,0,IF(H253=0,VLOOKUP(G253,'Ma-Chuc_Danh'!$A$5:$C$9,2,0),VLOOKUP(G253,'Ma-Chuc_Danh'!$E$5:$G$7,2,0)))</f>
        <v>80000</v>
      </c>
      <c r="Q253" s="41">
        <f t="shared" si="60"/>
        <v>120000</v>
      </c>
      <c r="R253" s="40">
        <f t="shared" si="59"/>
        <v>0</v>
      </c>
      <c r="S253" s="36">
        <f>IF(R253=0,0,IF(H253=0,VLOOKUP(G253,'Ma-Chuc_Danh'!$A$5:$C$9,3,0),VLOOKUP(G253,'Ma-Chuc_Danh'!$E$5:$G$7,3,0)))</f>
        <v>0</v>
      </c>
      <c r="T253" s="41">
        <f t="shared" si="61"/>
        <v>0</v>
      </c>
      <c r="U253" s="35">
        <f t="shared" si="62"/>
        <v>1.5</v>
      </c>
      <c r="V253" s="41">
        <f t="shared" si="63"/>
        <v>120000</v>
      </c>
      <c r="W253" s="41"/>
      <c r="X253" s="41">
        <f t="shared" si="57"/>
        <v>120000</v>
      </c>
      <c r="Y253" s="41"/>
      <c r="Z253" s="37">
        <v>0</v>
      </c>
      <c r="AA253" s="37">
        <v>0</v>
      </c>
      <c r="AB253" s="37">
        <v>1.5</v>
      </c>
      <c r="AC253" s="37">
        <v>0</v>
      </c>
      <c r="AD253" s="37">
        <v>0</v>
      </c>
      <c r="AE253" s="37">
        <v>0</v>
      </c>
      <c r="AF253" s="37">
        <v>0</v>
      </c>
      <c r="AG253" s="37">
        <v>0</v>
      </c>
      <c r="AH253" s="37">
        <v>0</v>
      </c>
      <c r="AI253" s="37">
        <v>0</v>
      </c>
      <c r="AJ253" s="37">
        <v>0</v>
      </c>
      <c r="AK253" s="37">
        <v>0</v>
      </c>
      <c r="AL253" s="37">
        <v>0</v>
      </c>
      <c r="AM253" s="37">
        <v>0</v>
      </c>
      <c r="AN253" s="37">
        <v>0</v>
      </c>
      <c r="AO253" s="37">
        <v>0</v>
      </c>
      <c r="AP253" s="37">
        <v>0</v>
      </c>
      <c r="AQ253" s="37">
        <v>0</v>
      </c>
      <c r="AR253" s="37">
        <v>0</v>
      </c>
      <c r="AS253" s="87" t="s">
        <v>339</v>
      </c>
    </row>
    <row r="254" spans="1:45" ht="30.75" customHeight="1">
      <c r="A254" s="37">
        <f t="shared" si="56"/>
        <v>242</v>
      </c>
      <c r="B254" s="37" t="s">
        <v>297</v>
      </c>
      <c r="C254" s="38" t="s">
        <v>35</v>
      </c>
      <c r="D254" s="42" t="s">
        <v>319</v>
      </c>
      <c r="E254" s="34" t="s">
        <v>337</v>
      </c>
      <c r="F254" s="42" t="s">
        <v>338</v>
      </c>
      <c r="G254" s="34" t="s">
        <v>79</v>
      </c>
      <c r="H254" s="34"/>
      <c r="I254" s="37" t="s">
        <v>375</v>
      </c>
      <c r="J254" s="37" t="s">
        <v>376</v>
      </c>
      <c r="K254" s="37" t="s">
        <v>24</v>
      </c>
      <c r="L254" s="37" t="s">
        <v>429</v>
      </c>
      <c r="M254" s="37" t="s">
        <v>469</v>
      </c>
      <c r="N254" s="78" t="s">
        <v>505</v>
      </c>
      <c r="O254" s="40">
        <f t="shared" si="58"/>
        <v>2.5</v>
      </c>
      <c r="P254" s="36">
        <f>IF(O254=0,0,IF(H254=0,VLOOKUP(G254,'Ma-Chuc_Danh'!$A$5:$C$9,2,0),VLOOKUP(G254,'Ma-Chuc_Danh'!$E$5:$G$7,2,0)))</f>
        <v>80000</v>
      </c>
      <c r="Q254" s="41">
        <f t="shared" si="60"/>
        <v>200000</v>
      </c>
      <c r="R254" s="40">
        <f t="shared" si="59"/>
        <v>0</v>
      </c>
      <c r="S254" s="36">
        <f>IF(R254=0,0,IF(H254=0,VLOOKUP(G254,'Ma-Chuc_Danh'!$A$5:$C$9,3,0),VLOOKUP(G254,'Ma-Chuc_Danh'!$E$5:$G$7,3,0)))</f>
        <v>0</v>
      </c>
      <c r="T254" s="41">
        <f t="shared" si="61"/>
        <v>0</v>
      </c>
      <c r="U254" s="35">
        <f t="shared" si="62"/>
        <v>2.5</v>
      </c>
      <c r="V254" s="41">
        <f t="shared" si="63"/>
        <v>200000</v>
      </c>
      <c r="W254" s="41"/>
      <c r="X254" s="41">
        <f t="shared" si="57"/>
        <v>200000</v>
      </c>
      <c r="Y254" s="41"/>
      <c r="Z254" s="37">
        <v>0</v>
      </c>
      <c r="AA254" s="37">
        <v>0</v>
      </c>
      <c r="AB254" s="37">
        <v>2.5</v>
      </c>
      <c r="AC254" s="37">
        <v>0</v>
      </c>
      <c r="AD254" s="37">
        <v>0</v>
      </c>
      <c r="AE254" s="37">
        <v>0</v>
      </c>
      <c r="AF254" s="37">
        <v>0</v>
      </c>
      <c r="AG254" s="37">
        <v>0</v>
      </c>
      <c r="AH254" s="37">
        <v>0</v>
      </c>
      <c r="AI254" s="37">
        <v>0</v>
      </c>
      <c r="AJ254" s="37">
        <v>0</v>
      </c>
      <c r="AK254" s="37">
        <v>0</v>
      </c>
      <c r="AL254" s="37">
        <v>0</v>
      </c>
      <c r="AM254" s="37">
        <v>0</v>
      </c>
      <c r="AN254" s="37">
        <v>0</v>
      </c>
      <c r="AO254" s="37">
        <v>0</v>
      </c>
      <c r="AP254" s="37">
        <v>0</v>
      </c>
      <c r="AQ254" s="37">
        <v>0</v>
      </c>
      <c r="AR254" s="37">
        <v>0</v>
      </c>
      <c r="AS254" s="87" t="s">
        <v>339</v>
      </c>
    </row>
    <row r="255" spans="1:45" ht="30.75" customHeight="1">
      <c r="A255" s="37">
        <f t="shared" si="56"/>
        <v>243</v>
      </c>
      <c r="B255" s="37" t="s">
        <v>297</v>
      </c>
      <c r="C255" s="38" t="s">
        <v>35</v>
      </c>
      <c r="D255" s="42" t="s">
        <v>319</v>
      </c>
      <c r="E255" s="34" t="s">
        <v>337</v>
      </c>
      <c r="F255" s="42" t="s">
        <v>338</v>
      </c>
      <c r="G255" s="34" t="s">
        <v>79</v>
      </c>
      <c r="H255" s="34"/>
      <c r="I255" s="37" t="s">
        <v>375</v>
      </c>
      <c r="J255" s="37" t="s">
        <v>376</v>
      </c>
      <c r="K255" s="37" t="s">
        <v>25</v>
      </c>
      <c r="L255" s="37" t="s">
        <v>428</v>
      </c>
      <c r="M255" s="37" t="s">
        <v>468</v>
      </c>
      <c r="N255" s="78" t="s">
        <v>504</v>
      </c>
      <c r="O255" s="40">
        <f t="shared" si="58"/>
        <v>3.6</v>
      </c>
      <c r="P255" s="36">
        <f>IF(O255=0,0,IF(H255=0,VLOOKUP(G255,'Ma-Chuc_Danh'!$A$5:$C$9,2,0),VLOOKUP(G255,'Ma-Chuc_Danh'!$E$5:$G$7,2,0)))</f>
        <v>80000</v>
      </c>
      <c r="Q255" s="41">
        <f t="shared" si="60"/>
        <v>288000</v>
      </c>
      <c r="R255" s="40">
        <f t="shared" si="59"/>
        <v>0</v>
      </c>
      <c r="S255" s="36">
        <f>IF(R255=0,0,IF(H255=0,VLOOKUP(G255,'Ma-Chuc_Danh'!$A$5:$C$9,3,0),VLOOKUP(G255,'Ma-Chuc_Danh'!$E$5:$G$7,3,0)))</f>
        <v>0</v>
      </c>
      <c r="T255" s="41">
        <f t="shared" si="61"/>
        <v>0</v>
      </c>
      <c r="U255" s="35">
        <f t="shared" si="62"/>
        <v>3.6</v>
      </c>
      <c r="V255" s="41">
        <f t="shared" si="63"/>
        <v>288000</v>
      </c>
      <c r="W255" s="41"/>
      <c r="X255" s="41">
        <f t="shared" si="57"/>
        <v>288000</v>
      </c>
      <c r="Y255" s="41"/>
      <c r="Z255" s="37">
        <v>0</v>
      </c>
      <c r="AA255" s="37">
        <v>3.6</v>
      </c>
      <c r="AB255" s="37">
        <v>0</v>
      </c>
      <c r="AC255" s="37">
        <v>0</v>
      </c>
      <c r="AD255" s="37">
        <v>0</v>
      </c>
      <c r="AE255" s="37">
        <v>0</v>
      </c>
      <c r="AF255" s="37">
        <v>0</v>
      </c>
      <c r="AG255" s="37">
        <v>0</v>
      </c>
      <c r="AH255" s="37">
        <v>0</v>
      </c>
      <c r="AI255" s="37">
        <v>0</v>
      </c>
      <c r="AJ255" s="37">
        <v>0</v>
      </c>
      <c r="AK255" s="37">
        <v>0</v>
      </c>
      <c r="AL255" s="37">
        <v>0</v>
      </c>
      <c r="AM255" s="37">
        <v>0</v>
      </c>
      <c r="AN255" s="37">
        <v>0</v>
      </c>
      <c r="AO255" s="37">
        <v>0</v>
      </c>
      <c r="AP255" s="37">
        <v>0</v>
      </c>
      <c r="AQ255" s="37">
        <v>0</v>
      </c>
      <c r="AR255" s="37">
        <v>0</v>
      </c>
      <c r="AS255" s="87" t="s">
        <v>339</v>
      </c>
    </row>
    <row r="256" spans="1:45" ht="30.75" customHeight="1">
      <c r="A256" s="37">
        <f t="shared" si="56"/>
        <v>244</v>
      </c>
      <c r="B256" s="37" t="s">
        <v>297</v>
      </c>
      <c r="C256" s="38" t="s">
        <v>35</v>
      </c>
      <c r="D256" s="42" t="s">
        <v>319</v>
      </c>
      <c r="E256" s="34" t="s">
        <v>337</v>
      </c>
      <c r="F256" s="42" t="s">
        <v>338</v>
      </c>
      <c r="G256" s="34" t="s">
        <v>79</v>
      </c>
      <c r="H256" s="34"/>
      <c r="I256" s="37" t="s">
        <v>375</v>
      </c>
      <c r="J256" s="37" t="s">
        <v>376</v>
      </c>
      <c r="K256" s="37" t="s">
        <v>25</v>
      </c>
      <c r="L256" s="37" t="s">
        <v>429</v>
      </c>
      <c r="M256" s="37" t="s">
        <v>469</v>
      </c>
      <c r="N256" s="78" t="s">
        <v>505</v>
      </c>
      <c r="O256" s="40">
        <f t="shared" si="58"/>
        <v>6.3</v>
      </c>
      <c r="P256" s="36">
        <f>IF(O256=0,0,IF(H256=0,VLOOKUP(G256,'Ma-Chuc_Danh'!$A$5:$C$9,2,0),VLOOKUP(G256,'Ma-Chuc_Danh'!$E$5:$G$7,2,0)))</f>
        <v>80000</v>
      </c>
      <c r="Q256" s="41">
        <f t="shared" si="60"/>
        <v>504000</v>
      </c>
      <c r="R256" s="40">
        <f t="shared" si="59"/>
        <v>0</v>
      </c>
      <c r="S256" s="36">
        <f>IF(R256=0,0,IF(H256=0,VLOOKUP(G256,'Ma-Chuc_Danh'!$A$5:$C$9,3,0),VLOOKUP(G256,'Ma-Chuc_Danh'!$E$5:$G$7,3,0)))</f>
        <v>0</v>
      </c>
      <c r="T256" s="41">
        <f t="shared" si="61"/>
        <v>0</v>
      </c>
      <c r="U256" s="35">
        <f t="shared" si="62"/>
        <v>6.3</v>
      </c>
      <c r="V256" s="41">
        <f t="shared" si="63"/>
        <v>504000</v>
      </c>
      <c r="W256" s="41"/>
      <c r="X256" s="41">
        <f t="shared" si="57"/>
        <v>504000</v>
      </c>
      <c r="Y256" s="41"/>
      <c r="Z256" s="37">
        <v>0</v>
      </c>
      <c r="AA256" s="37">
        <v>6.3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37">
        <v>0</v>
      </c>
      <c r="AJ256" s="37">
        <v>0</v>
      </c>
      <c r="AK256" s="37">
        <v>0</v>
      </c>
      <c r="AL256" s="37">
        <v>0</v>
      </c>
      <c r="AM256" s="37">
        <v>0</v>
      </c>
      <c r="AN256" s="37">
        <v>0</v>
      </c>
      <c r="AO256" s="37">
        <v>0</v>
      </c>
      <c r="AP256" s="37">
        <v>0</v>
      </c>
      <c r="AQ256" s="37">
        <v>0</v>
      </c>
      <c r="AR256" s="37">
        <v>0</v>
      </c>
      <c r="AS256" s="87" t="s">
        <v>339</v>
      </c>
    </row>
    <row r="257" spans="1:45" ht="30.75" customHeight="1">
      <c r="A257" s="37">
        <f t="shared" si="56"/>
        <v>245</v>
      </c>
      <c r="B257" s="37" t="s">
        <v>297</v>
      </c>
      <c r="C257" s="38" t="s">
        <v>35</v>
      </c>
      <c r="D257" s="42" t="s">
        <v>319</v>
      </c>
      <c r="E257" s="34" t="s">
        <v>337</v>
      </c>
      <c r="F257" s="42" t="s">
        <v>338</v>
      </c>
      <c r="G257" s="34" t="s">
        <v>79</v>
      </c>
      <c r="H257" s="34"/>
      <c r="I257" s="37" t="s">
        <v>375</v>
      </c>
      <c r="J257" s="37" t="s">
        <v>376</v>
      </c>
      <c r="K257" s="37" t="s">
        <v>19</v>
      </c>
      <c r="L257" s="37" t="s">
        <v>430</v>
      </c>
      <c r="M257" s="37" t="s">
        <v>470</v>
      </c>
      <c r="N257" s="78" t="s">
        <v>506</v>
      </c>
      <c r="O257" s="40">
        <f t="shared" si="58"/>
        <v>0</v>
      </c>
      <c r="P257" s="36">
        <f>IF(O257=0,0,IF(H257=0,VLOOKUP(G257,'Ma-Chuc_Danh'!$A$5:$C$9,2,0),VLOOKUP(G257,'Ma-Chuc_Danh'!$E$5:$G$7,2,0)))</f>
        <v>0</v>
      </c>
      <c r="Q257" s="41">
        <f t="shared" si="60"/>
        <v>0</v>
      </c>
      <c r="R257" s="40">
        <f t="shared" si="59"/>
        <v>45</v>
      </c>
      <c r="S257" s="36">
        <f>IF(R257=0,0,IF(H257=0,VLOOKUP(G257,'Ma-Chuc_Danh'!$A$5:$C$9,3,0),VLOOKUP(G257,'Ma-Chuc_Danh'!$E$5:$G$7,3,0)))</f>
        <v>120000</v>
      </c>
      <c r="T257" s="41">
        <f t="shared" si="61"/>
        <v>5400000</v>
      </c>
      <c r="U257" s="35">
        <f t="shared" si="62"/>
        <v>45</v>
      </c>
      <c r="V257" s="41">
        <f t="shared" si="63"/>
        <v>5400000</v>
      </c>
      <c r="W257" s="41"/>
      <c r="X257" s="41">
        <f t="shared" si="57"/>
        <v>5400000</v>
      </c>
      <c r="Y257" s="41"/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  <c r="AI257" s="37">
        <v>0</v>
      </c>
      <c r="AJ257" s="37">
        <v>0</v>
      </c>
      <c r="AK257" s="37">
        <v>0</v>
      </c>
      <c r="AL257" s="37">
        <v>45</v>
      </c>
      <c r="AM257" s="37">
        <v>0</v>
      </c>
      <c r="AN257" s="37">
        <v>0</v>
      </c>
      <c r="AO257" s="37">
        <v>0</v>
      </c>
      <c r="AP257" s="37">
        <v>0</v>
      </c>
      <c r="AQ257" s="37">
        <v>0</v>
      </c>
      <c r="AR257" s="37">
        <v>0</v>
      </c>
      <c r="AS257" s="87" t="s">
        <v>339</v>
      </c>
    </row>
    <row r="258" spans="1:45" ht="30.75" customHeight="1">
      <c r="A258" s="37">
        <f t="shared" si="56"/>
        <v>246</v>
      </c>
      <c r="B258" s="37" t="s">
        <v>297</v>
      </c>
      <c r="C258" s="38" t="s">
        <v>35</v>
      </c>
      <c r="D258" s="42" t="s">
        <v>319</v>
      </c>
      <c r="E258" s="34" t="s">
        <v>337</v>
      </c>
      <c r="F258" s="42" t="s">
        <v>338</v>
      </c>
      <c r="G258" s="34" t="s">
        <v>79</v>
      </c>
      <c r="H258" s="34"/>
      <c r="I258" s="37" t="s">
        <v>375</v>
      </c>
      <c r="J258" s="37" t="s">
        <v>376</v>
      </c>
      <c r="K258" s="37" t="s">
        <v>20</v>
      </c>
      <c r="L258" s="37" t="s">
        <v>430</v>
      </c>
      <c r="M258" s="37" t="s">
        <v>470</v>
      </c>
      <c r="N258" s="78" t="s">
        <v>506</v>
      </c>
      <c r="O258" s="40">
        <f t="shared" si="58"/>
        <v>0</v>
      </c>
      <c r="P258" s="36">
        <f>IF(O258=0,0,IF(H258=0,VLOOKUP(G258,'Ma-Chuc_Danh'!$A$5:$C$9,2,0),VLOOKUP(G258,'Ma-Chuc_Danh'!$E$5:$G$7,2,0)))</f>
        <v>0</v>
      </c>
      <c r="Q258" s="41">
        <f t="shared" si="60"/>
        <v>0</v>
      </c>
      <c r="R258" s="40">
        <f t="shared" si="59"/>
        <v>0.2</v>
      </c>
      <c r="S258" s="36">
        <f>IF(R258=0,0,IF(H258=0,VLOOKUP(G258,'Ma-Chuc_Danh'!$A$5:$C$9,3,0),VLOOKUP(G258,'Ma-Chuc_Danh'!$E$5:$G$7,3,0)))</f>
        <v>120000</v>
      </c>
      <c r="T258" s="41">
        <f t="shared" si="61"/>
        <v>24000</v>
      </c>
      <c r="U258" s="35">
        <f t="shared" si="62"/>
        <v>0.2</v>
      </c>
      <c r="V258" s="41">
        <f t="shared" si="63"/>
        <v>24000</v>
      </c>
      <c r="W258" s="41"/>
      <c r="X258" s="41">
        <f t="shared" si="57"/>
        <v>24000</v>
      </c>
      <c r="Y258" s="41"/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  <c r="AI258" s="37">
        <v>0</v>
      </c>
      <c r="AJ258" s="37">
        <v>0</v>
      </c>
      <c r="AK258" s="37">
        <v>0</v>
      </c>
      <c r="AL258" s="37">
        <v>0</v>
      </c>
      <c r="AM258" s="37">
        <v>0</v>
      </c>
      <c r="AN258" s="37">
        <v>0</v>
      </c>
      <c r="AO258" s="37">
        <v>0.2</v>
      </c>
      <c r="AP258" s="37">
        <v>0</v>
      </c>
      <c r="AQ258" s="37">
        <v>0</v>
      </c>
      <c r="AR258" s="37">
        <v>0</v>
      </c>
      <c r="AS258" s="87" t="s">
        <v>339</v>
      </c>
    </row>
    <row r="259" spans="1:45" ht="30.75" customHeight="1">
      <c r="A259" s="37">
        <f t="shared" si="56"/>
        <v>247</v>
      </c>
      <c r="B259" s="37" t="s">
        <v>297</v>
      </c>
      <c r="C259" s="38" t="s">
        <v>35</v>
      </c>
      <c r="D259" s="42" t="s">
        <v>319</v>
      </c>
      <c r="E259" s="34" t="s">
        <v>337</v>
      </c>
      <c r="F259" s="42" t="s">
        <v>338</v>
      </c>
      <c r="G259" s="34" t="s">
        <v>79</v>
      </c>
      <c r="H259" s="34"/>
      <c r="I259" s="37" t="s">
        <v>375</v>
      </c>
      <c r="J259" s="37" t="s">
        <v>376</v>
      </c>
      <c r="K259" s="37" t="s">
        <v>21</v>
      </c>
      <c r="L259" s="37" t="s">
        <v>430</v>
      </c>
      <c r="M259" s="37" t="s">
        <v>470</v>
      </c>
      <c r="N259" s="78" t="s">
        <v>506</v>
      </c>
      <c r="O259" s="40">
        <f t="shared" si="58"/>
        <v>0</v>
      </c>
      <c r="P259" s="36">
        <f>IF(O259=0,0,IF(H259=0,VLOOKUP(G259,'Ma-Chuc_Danh'!$A$5:$C$9,2,0),VLOOKUP(G259,'Ma-Chuc_Danh'!$E$5:$G$7,2,0)))</f>
        <v>0</v>
      </c>
      <c r="Q259" s="41">
        <f t="shared" si="60"/>
        <v>0</v>
      </c>
      <c r="R259" s="40">
        <f t="shared" si="59"/>
        <v>0.4</v>
      </c>
      <c r="S259" s="36">
        <f>IF(R259=0,0,IF(H259=0,VLOOKUP(G259,'Ma-Chuc_Danh'!$A$5:$C$9,3,0),VLOOKUP(G259,'Ma-Chuc_Danh'!$E$5:$G$7,3,0)))</f>
        <v>120000</v>
      </c>
      <c r="T259" s="41">
        <f t="shared" si="61"/>
        <v>48000</v>
      </c>
      <c r="U259" s="35">
        <f t="shared" si="62"/>
        <v>0.4</v>
      </c>
      <c r="V259" s="41">
        <f t="shared" si="63"/>
        <v>48000</v>
      </c>
      <c r="W259" s="41"/>
      <c r="X259" s="41">
        <f t="shared" si="57"/>
        <v>48000</v>
      </c>
      <c r="Y259" s="41"/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  <c r="AI259" s="37">
        <v>0</v>
      </c>
      <c r="AJ259" s="37">
        <v>0</v>
      </c>
      <c r="AK259" s="37">
        <v>0</v>
      </c>
      <c r="AL259" s="37">
        <v>0</v>
      </c>
      <c r="AM259" s="37">
        <v>0.4</v>
      </c>
      <c r="AN259" s="37">
        <v>0</v>
      </c>
      <c r="AO259" s="37">
        <v>0</v>
      </c>
      <c r="AP259" s="37">
        <v>0</v>
      </c>
      <c r="AQ259" s="37">
        <v>0</v>
      </c>
      <c r="AR259" s="37">
        <v>0</v>
      </c>
      <c r="AS259" s="87" t="s">
        <v>339</v>
      </c>
    </row>
    <row r="260" spans="1:45" ht="30.75" customHeight="1">
      <c r="A260" s="37">
        <f t="shared" si="56"/>
        <v>248</v>
      </c>
      <c r="B260" s="37" t="s">
        <v>240</v>
      </c>
      <c r="C260" s="38" t="s">
        <v>281</v>
      </c>
      <c r="D260" s="42" t="s">
        <v>282</v>
      </c>
      <c r="E260" s="34" t="s">
        <v>152</v>
      </c>
      <c r="F260" s="42" t="s">
        <v>129</v>
      </c>
      <c r="G260" s="34" t="s">
        <v>75</v>
      </c>
      <c r="H260" s="34"/>
      <c r="I260" s="37" t="s">
        <v>377</v>
      </c>
      <c r="J260" s="37" t="s">
        <v>378</v>
      </c>
      <c r="K260" s="37" t="s">
        <v>19</v>
      </c>
      <c r="L260" s="37" t="s">
        <v>431</v>
      </c>
      <c r="M260" s="37" t="s">
        <v>256</v>
      </c>
      <c r="N260" s="78" t="s">
        <v>263</v>
      </c>
      <c r="O260" s="40">
        <f t="shared" si="58"/>
        <v>0</v>
      </c>
      <c r="P260" s="36">
        <f>IF(O260=0,0,IF(H260=0,VLOOKUP(G260,'Ma-Chuc_Danh'!$A$5:$C$9,2,0),VLOOKUP(G260,'Ma-Chuc_Danh'!$E$5:$G$7,2,0)))</f>
        <v>0</v>
      </c>
      <c r="Q260" s="41">
        <f t="shared" si="60"/>
        <v>0</v>
      </c>
      <c r="R260" s="40">
        <f t="shared" si="59"/>
        <v>30</v>
      </c>
      <c r="S260" s="36">
        <f>IF(R260=0,0,IF(H260=0,VLOOKUP(G260,'Ma-Chuc_Danh'!$A$5:$C$9,3,0),VLOOKUP(G260,'Ma-Chuc_Danh'!$E$5:$G$7,3,0)))</f>
        <v>90000</v>
      </c>
      <c r="T260" s="41">
        <f t="shared" si="61"/>
        <v>2700000</v>
      </c>
      <c r="U260" s="35">
        <f t="shared" si="62"/>
        <v>30</v>
      </c>
      <c r="V260" s="41">
        <f t="shared" si="63"/>
        <v>2700000</v>
      </c>
      <c r="W260" s="41"/>
      <c r="X260" s="41">
        <f t="shared" si="57"/>
        <v>2700000</v>
      </c>
      <c r="Y260" s="41"/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  <c r="AI260" s="37">
        <v>0</v>
      </c>
      <c r="AJ260" s="37">
        <v>0</v>
      </c>
      <c r="AK260" s="37">
        <v>0</v>
      </c>
      <c r="AL260" s="37">
        <v>30</v>
      </c>
      <c r="AM260" s="37">
        <v>0</v>
      </c>
      <c r="AN260" s="37">
        <v>0</v>
      </c>
      <c r="AO260" s="37">
        <v>0</v>
      </c>
      <c r="AP260" s="37">
        <v>0</v>
      </c>
      <c r="AQ260" s="37">
        <v>0</v>
      </c>
      <c r="AR260" s="37">
        <v>0</v>
      </c>
      <c r="AS260" s="87" t="s">
        <v>339</v>
      </c>
    </row>
    <row r="261" spans="1:45" ht="30.75" customHeight="1">
      <c r="A261" s="37">
        <f t="shared" si="56"/>
        <v>249</v>
      </c>
      <c r="B261" s="37" t="s">
        <v>240</v>
      </c>
      <c r="C261" s="38" t="s">
        <v>281</v>
      </c>
      <c r="D261" s="42" t="s">
        <v>282</v>
      </c>
      <c r="E261" s="34" t="s">
        <v>152</v>
      </c>
      <c r="F261" s="73" t="s">
        <v>129</v>
      </c>
      <c r="G261" s="34" t="s">
        <v>75</v>
      </c>
      <c r="H261" s="34"/>
      <c r="I261" s="37" t="s">
        <v>377</v>
      </c>
      <c r="J261" s="37" t="s">
        <v>378</v>
      </c>
      <c r="K261" s="37" t="s">
        <v>20</v>
      </c>
      <c r="L261" s="37" t="s">
        <v>431</v>
      </c>
      <c r="M261" s="37" t="s">
        <v>256</v>
      </c>
      <c r="N261" s="78" t="s">
        <v>263</v>
      </c>
      <c r="O261" s="40">
        <f t="shared" si="58"/>
        <v>0</v>
      </c>
      <c r="P261" s="36">
        <f>IF(O261=0,0,IF(H261=0,VLOOKUP(G261,'Ma-Chuc_Danh'!$A$5:$C$9,2,0),VLOOKUP(G261,'Ma-Chuc_Danh'!$E$5:$G$7,2,0)))</f>
        <v>0</v>
      </c>
      <c r="Q261" s="41">
        <f t="shared" si="60"/>
        <v>0</v>
      </c>
      <c r="R261" s="40">
        <f t="shared" si="59"/>
        <v>0.8</v>
      </c>
      <c r="S261" s="36">
        <f>IF(R261=0,0,IF(H261=0,VLOOKUP(G261,'Ma-Chuc_Danh'!$A$5:$C$9,3,0),VLOOKUP(G261,'Ma-Chuc_Danh'!$E$5:$G$7,3,0)))</f>
        <v>90000</v>
      </c>
      <c r="T261" s="41">
        <f t="shared" si="61"/>
        <v>72000</v>
      </c>
      <c r="U261" s="35">
        <f t="shared" si="62"/>
        <v>0.8</v>
      </c>
      <c r="V261" s="41">
        <f t="shared" si="63"/>
        <v>72000</v>
      </c>
      <c r="W261" s="41"/>
      <c r="X261" s="41">
        <f t="shared" si="57"/>
        <v>72000</v>
      </c>
      <c r="Y261" s="41"/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  <c r="AI261" s="37">
        <v>0</v>
      </c>
      <c r="AJ261" s="37">
        <v>0</v>
      </c>
      <c r="AK261" s="37">
        <v>0</v>
      </c>
      <c r="AL261" s="37">
        <v>0</v>
      </c>
      <c r="AM261" s="37">
        <v>0</v>
      </c>
      <c r="AN261" s="37">
        <v>0</v>
      </c>
      <c r="AO261" s="37">
        <v>0.8</v>
      </c>
      <c r="AP261" s="37">
        <v>0</v>
      </c>
      <c r="AQ261" s="37">
        <v>0</v>
      </c>
      <c r="AR261" s="37">
        <v>0</v>
      </c>
      <c r="AS261" s="87" t="s">
        <v>339</v>
      </c>
    </row>
    <row r="262" spans="1:45" ht="30.75" customHeight="1">
      <c r="A262" s="37">
        <f t="shared" si="56"/>
        <v>250</v>
      </c>
      <c r="B262" s="37" t="s">
        <v>240</v>
      </c>
      <c r="C262" s="38" t="s">
        <v>281</v>
      </c>
      <c r="D262" s="42" t="s">
        <v>282</v>
      </c>
      <c r="E262" s="34" t="s">
        <v>152</v>
      </c>
      <c r="F262" s="73" t="s">
        <v>129</v>
      </c>
      <c r="G262" s="34" t="s">
        <v>75</v>
      </c>
      <c r="H262" s="34"/>
      <c r="I262" s="37" t="s">
        <v>377</v>
      </c>
      <c r="J262" s="37" t="s">
        <v>378</v>
      </c>
      <c r="K262" s="37" t="s">
        <v>21</v>
      </c>
      <c r="L262" s="37" t="s">
        <v>431</v>
      </c>
      <c r="M262" s="37" t="s">
        <v>256</v>
      </c>
      <c r="N262" s="78" t="s">
        <v>263</v>
      </c>
      <c r="O262" s="40">
        <f t="shared" si="58"/>
        <v>0</v>
      </c>
      <c r="P262" s="36">
        <f>IF(O262=0,0,IF(H262=0,VLOOKUP(G262,'Ma-Chuc_Danh'!$A$5:$C$9,2,0),VLOOKUP(G262,'Ma-Chuc_Danh'!$E$5:$G$7,2,0)))</f>
        <v>0</v>
      </c>
      <c r="Q262" s="41">
        <f t="shared" si="60"/>
        <v>0</v>
      </c>
      <c r="R262" s="40">
        <f t="shared" si="59"/>
        <v>1.9</v>
      </c>
      <c r="S262" s="36">
        <f>IF(R262=0,0,IF(H262=0,VLOOKUP(G262,'Ma-Chuc_Danh'!$A$5:$C$9,3,0),VLOOKUP(G262,'Ma-Chuc_Danh'!$E$5:$G$7,3,0)))</f>
        <v>90000</v>
      </c>
      <c r="T262" s="41">
        <f t="shared" si="61"/>
        <v>171000</v>
      </c>
      <c r="U262" s="35">
        <f t="shared" si="62"/>
        <v>1.9</v>
      </c>
      <c r="V262" s="41">
        <f t="shared" si="63"/>
        <v>171000</v>
      </c>
      <c r="W262" s="41"/>
      <c r="X262" s="41">
        <f t="shared" si="57"/>
        <v>171000</v>
      </c>
      <c r="Y262" s="41"/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  <c r="AI262" s="37">
        <v>0</v>
      </c>
      <c r="AJ262" s="37">
        <v>0</v>
      </c>
      <c r="AK262" s="37">
        <v>0</v>
      </c>
      <c r="AL262" s="37">
        <v>0</v>
      </c>
      <c r="AM262" s="37">
        <v>1.9</v>
      </c>
      <c r="AN262" s="37">
        <v>0</v>
      </c>
      <c r="AO262" s="37">
        <v>0</v>
      </c>
      <c r="AP262" s="37">
        <v>0</v>
      </c>
      <c r="AQ262" s="37">
        <v>0</v>
      </c>
      <c r="AR262" s="37">
        <v>0</v>
      </c>
      <c r="AS262" s="87" t="s">
        <v>339</v>
      </c>
    </row>
    <row r="263" spans="1:45" ht="30.75" customHeight="1">
      <c r="A263" s="37">
        <f t="shared" si="56"/>
        <v>251</v>
      </c>
      <c r="B263" s="37" t="s">
        <v>298</v>
      </c>
      <c r="C263" s="38" t="s">
        <v>320</v>
      </c>
      <c r="D263" s="42" t="s">
        <v>321</v>
      </c>
      <c r="E263" s="34" t="s">
        <v>152</v>
      </c>
      <c r="F263" s="73" t="s">
        <v>129</v>
      </c>
      <c r="G263" s="34" t="s">
        <v>75</v>
      </c>
      <c r="H263" s="34"/>
      <c r="I263" s="37" t="s">
        <v>379</v>
      </c>
      <c r="J263" s="37" t="s">
        <v>380</v>
      </c>
      <c r="K263" s="37" t="s">
        <v>19</v>
      </c>
      <c r="L263" s="37" t="s">
        <v>247</v>
      </c>
      <c r="M263" s="37" t="s">
        <v>471</v>
      </c>
      <c r="N263" s="78" t="s">
        <v>507</v>
      </c>
      <c r="O263" s="40">
        <f t="shared" si="58"/>
        <v>0</v>
      </c>
      <c r="P263" s="36">
        <f>IF(O263=0,0,IF(H263=0,VLOOKUP(G263,'Ma-Chuc_Danh'!$A$5:$C$9,2,0),VLOOKUP(G263,'Ma-Chuc_Danh'!$E$5:$G$7,2,0)))</f>
        <v>0</v>
      </c>
      <c r="Q263" s="41">
        <f t="shared" si="60"/>
        <v>0</v>
      </c>
      <c r="R263" s="40">
        <f t="shared" si="59"/>
        <v>15</v>
      </c>
      <c r="S263" s="36">
        <f>IF(R263=0,0,IF(H263=0,VLOOKUP(G263,'Ma-Chuc_Danh'!$A$5:$C$9,3,0),VLOOKUP(G263,'Ma-Chuc_Danh'!$E$5:$G$7,3,0)))</f>
        <v>90000</v>
      </c>
      <c r="T263" s="41">
        <f t="shared" si="61"/>
        <v>1350000</v>
      </c>
      <c r="U263" s="35">
        <f t="shared" si="62"/>
        <v>15</v>
      </c>
      <c r="V263" s="41">
        <f t="shared" si="63"/>
        <v>1350000</v>
      </c>
      <c r="W263" s="41"/>
      <c r="X263" s="41">
        <f t="shared" si="57"/>
        <v>1350000</v>
      </c>
      <c r="Y263" s="41"/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  <c r="AI263" s="37">
        <v>0</v>
      </c>
      <c r="AJ263" s="37">
        <v>0</v>
      </c>
      <c r="AK263" s="37">
        <v>0</v>
      </c>
      <c r="AL263" s="37">
        <v>15</v>
      </c>
      <c r="AM263" s="37">
        <v>0</v>
      </c>
      <c r="AN263" s="37">
        <v>0</v>
      </c>
      <c r="AO263" s="37">
        <v>0</v>
      </c>
      <c r="AP263" s="37">
        <v>0</v>
      </c>
      <c r="AQ263" s="37">
        <v>0</v>
      </c>
      <c r="AR263" s="37">
        <v>0</v>
      </c>
      <c r="AS263" s="87" t="s">
        <v>339</v>
      </c>
    </row>
    <row r="264" spans="1:45" ht="30.75" customHeight="1">
      <c r="A264" s="37">
        <f t="shared" si="56"/>
        <v>252</v>
      </c>
      <c r="B264" s="37" t="s">
        <v>298</v>
      </c>
      <c r="C264" s="38" t="s">
        <v>320</v>
      </c>
      <c r="D264" s="39" t="s">
        <v>321</v>
      </c>
      <c r="E264" s="34" t="s">
        <v>152</v>
      </c>
      <c r="F264" s="39" t="s">
        <v>129</v>
      </c>
      <c r="G264" s="34" t="s">
        <v>75</v>
      </c>
      <c r="H264" s="34"/>
      <c r="I264" s="37" t="s">
        <v>379</v>
      </c>
      <c r="J264" s="37" t="s">
        <v>380</v>
      </c>
      <c r="K264" s="37" t="s">
        <v>19</v>
      </c>
      <c r="L264" s="37" t="s">
        <v>247</v>
      </c>
      <c r="M264" s="37" t="s">
        <v>472</v>
      </c>
      <c r="N264" s="78" t="s">
        <v>508</v>
      </c>
      <c r="O264" s="40">
        <f t="shared" si="58"/>
        <v>0</v>
      </c>
      <c r="P264" s="36">
        <f>IF(O264=0,0,IF(H264=0,VLOOKUP(G264,'Ma-Chuc_Danh'!$A$5:$C$9,2,0),VLOOKUP(G264,'Ma-Chuc_Danh'!$E$5:$G$7,2,0)))</f>
        <v>0</v>
      </c>
      <c r="Q264" s="41">
        <f t="shared" si="60"/>
        <v>0</v>
      </c>
      <c r="R264" s="40">
        <f t="shared" si="59"/>
        <v>15</v>
      </c>
      <c r="S264" s="36">
        <f>IF(R264=0,0,IF(H264=0,VLOOKUP(G264,'Ma-Chuc_Danh'!$A$5:$C$9,3,0),VLOOKUP(G264,'Ma-Chuc_Danh'!$E$5:$G$7,3,0)))</f>
        <v>90000</v>
      </c>
      <c r="T264" s="41">
        <f t="shared" si="61"/>
        <v>1350000</v>
      </c>
      <c r="U264" s="35">
        <f t="shared" si="62"/>
        <v>15</v>
      </c>
      <c r="V264" s="41">
        <f t="shared" si="63"/>
        <v>1350000</v>
      </c>
      <c r="W264" s="41"/>
      <c r="X264" s="41">
        <f t="shared" si="57"/>
        <v>1350000</v>
      </c>
      <c r="Y264" s="41"/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  <c r="AI264" s="37">
        <v>0</v>
      </c>
      <c r="AJ264" s="37">
        <v>0</v>
      </c>
      <c r="AK264" s="37">
        <v>0</v>
      </c>
      <c r="AL264" s="37">
        <v>15</v>
      </c>
      <c r="AM264" s="37">
        <v>0</v>
      </c>
      <c r="AN264" s="37">
        <v>0</v>
      </c>
      <c r="AO264" s="37">
        <v>0</v>
      </c>
      <c r="AP264" s="37">
        <v>0</v>
      </c>
      <c r="AQ264" s="37">
        <v>0</v>
      </c>
      <c r="AR264" s="37">
        <v>0</v>
      </c>
      <c r="AS264" s="87" t="s">
        <v>339</v>
      </c>
    </row>
    <row r="265" spans="1:45" ht="30.75" customHeight="1">
      <c r="A265" s="37">
        <f t="shared" si="56"/>
        <v>253</v>
      </c>
      <c r="B265" s="37" t="s">
        <v>298</v>
      </c>
      <c r="C265" s="38" t="s">
        <v>320</v>
      </c>
      <c r="D265" s="39" t="s">
        <v>321</v>
      </c>
      <c r="E265" s="34" t="s">
        <v>152</v>
      </c>
      <c r="F265" s="39" t="s">
        <v>129</v>
      </c>
      <c r="G265" s="34" t="s">
        <v>75</v>
      </c>
      <c r="H265" s="34"/>
      <c r="I265" s="37" t="s">
        <v>379</v>
      </c>
      <c r="J265" s="37" t="s">
        <v>380</v>
      </c>
      <c r="K265" s="37" t="s">
        <v>20</v>
      </c>
      <c r="L265" s="37" t="s">
        <v>247</v>
      </c>
      <c r="M265" s="37" t="s">
        <v>471</v>
      </c>
      <c r="N265" s="78" t="s">
        <v>507</v>
      </c>
      <c r="O265" s="40">
        <f t="shared" si="58"/>
        <v>0</v>
      </c>
      <c r="P265" s="36">
        <f>IF(O265=0,0,IF(H265=0,VLOOKUP(G265,'Ma-Chuc_Danh'!$A$5:$C$9,2,0),VLOOKUP(G265,'Ma-Chuc_Danh'!$E$5:$G$7,2,0)))</f>
        <v>0</v>
      </c>
      <c r="Q265" s="41">
        <f t="shared" si="60"/>
        <v>0</v>
      </c>
      <c r="R265" s="40">
        <f t="shared" si="59"/>
        <v>0.4</v>
      </c>
      <c r="S265" s="36">
        <f>IF(R265=0,0,IF(H265=0,VLOOKUP(G265,'Ma-Chuc_Danh'!$A$5:$C$9,3,0),VLOOKUP(G265,'Ma-Chuc_Danh'!$E$5:$G$7,3,0)))</f>
        <v>90000</v>
      </c>
      <c r="T265" s="41">
        <f t="shared" si="61"/>
        <v>36000</v>
      </c>
      <c r="U265" s="35">
        <f t="shared" si="62"/>
        <v>0.4</v>
      </c>
      <c r="V265" s="41">
        <f t="shared" si="63"/>
        <v>36000</v>
      </c>
      <c r="W265" s="41"/>
      <c r="X265" s="41">
        <f t="shared" si="57"/>
        <v>36000</v>
      </c>
      <c r="Y265" s="41"/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  <c r="AI265" s="37">
        <v>0</v>
      </c>
      <c r="AJ265" s="37">
        <v>0</v>
      </c>
      <c r="AK265" s="37">
        <v>0</v>
      </c>
      <c r="AL265" s="37">
        <v>0</v>
      </c>
      <c r="AM265" s="37">
        <v>0</v>
      </c>
      <c r="AN265" s="37">
        <v>0</v>
      </c>
      <c r="AO265" s="37">
        <v>0.4</v>
      </c>
      <c r="AP265" s="37">
        <v>0</v>
      </c>
      <c r="AQ265" s="37">
        <v>0</v>
      </c>
      <c r="AR265" s="37">
        <v>0</v>
      </c>
      <c r="AS265" s="87" t="s">
        <v>339</v>
      </c>
    </row>
    <row r="266" spans="1:45" ht="30.75" customHeight="1">
      <c r="A266" s="37">
        <f t="shared" si="56"/>
        <v>254</v>
      </c>
      <c r="B266" s="37" t="s">
        <v>298</v>
      </c>
      <c r="C266" s="38" t="s">
        <v>320</v>
      </c>
      <c r="D266" s="39" t="s">
        <v>321</v>
      </c>
      <c r="E266" s="34" t="s">
        <v>152</v>
      </c>
      <c r="F266" s="39" t="s">
        <v>129</v>
      </c>
      <c r="G266" s="34" t="s">
        <v>75</v>
      </c>
      <c r="H266" s="34"/>
      <c r="I266" s="37" t="s">
        <v>379</v>
      </c>
      <c r="J266" s="37" t="s">
        <v>380</v>
      </c>
      <c r="K266" s="37" t="s">
        <v>20</v>
      </c>
      <c r="L266" s="37" t="s">
        <v>247</v>
      </c>
      <c r="M266" s="37" t="s">
        <v>472</v>
      </c>
      <c r="N266" s="78" t="s">
        <v>508</v>
      </c>
      <c r="O266" s="40">
        <f t="shared" si="58"/>
        <v>0</v>
      </c>
      <c r="P266" s="36">
        <f>IF(O266=0,0,IF(H266=0,VLOOKUP(G266,'Ma-Chuc_Danh'!$A$5:$C$9,2,0),VLOOKUP(G266,'Ma-Chuc_Danh'!$E$5:$G$7,2,0)))</f>
        <v>0</v>
      </c>
      <c r="Q266" s="41">
        <f t="shared" si="60"/>
        <v>0</v>
      </c>
      <c r="R266" s="40">
        <f t="shared" si="59"/>
        <v>0.4</v>
      </c>
      <c r="S266" s="36">
        <f>IF(R266=0,0,IF(H266=0,VLOOKUP(G266,'Ma-Chuc_Danh'!$A$5:$C$9,3,0),VLOOKUP(G266,'Ma-Chuc_Danh'!$E$5:$G$7,3,0)))</f>
        <v>90000</v>
      </c>
      <c r="T266" s="41">
        <f t="shared" si="61"/>
        <v>36000</v>
      </c>
      <c r="U266" s="35">
        <f t="shared" si="62"/>
        <v>0.4</v>
      </c>
      <c r="V266" s="41">
        <f t="shared" si="63"/>
        <v>36000</v>
      </c>
      <c r="W266" s="41"/>
      <c r="X266" s="41">
        <f t="shared" si="57"/>
        <v>36000</v>
      </c>
      <c r="Y266" s="41"/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  <c r="AI266" s="37">
        <v>0</v>
      </c>
      <c r="AJ266" s="37">
        <v>0</v>
      </c>
      <c r="AK266" s="37">
        <v>0</v>
      </c>
      <c r="AL266" s="37">
        <v>0</v>
      </c>
      <c r="AM266" s="37">
        <v>0</v>
      </c>
      <c r="AN266" s="37">
        <v>0</v>
      </c>
      <c r="AO266" s="37">
        <v>0.4</v>
      </c>
      <c r="AP266" s="37">
        <v>0</v>
      </c>
      <c r="AQ266" s="37">
        <v>0</v>
      </c>
      <c r="AR266" s="37">
        <v>0</v>
      </c>
      <c r="AS266" s="87" t="s">
        <v>339</v>
      </c>
    </row>
    <row r="267" spans="1:45" ht="30.75" customHeight="1">
      <c r="A267" s="37">
        <f t="shared" si="56"/>
        <v>255</v>
      </c>
      <c r="B267" s="37" t="s">
        <v>298</v>
      </c>
      <c r="C267" s="38" t="s">
        <v>320</v>
      </c>
      <c r="D267" s="39" t="s">
        <v>321</v>
      </c>
      <c r="E267" s="34" t="s">
        <v>152</v>
      </c>
      <c r="F267" s="39" t="s">
        <v>129</v>
      </c>
      <c r="G267" s="34" t="s">
        <v>75</v>
      </c>
      <c r="H267" s="34"/>
      <c r="I267" s="37" t="s">
        <v>379</v>
      </c>
      <c r="J267" s="81" t="s">
        <v>380</v>
      </c>
      <c r="K267" s="37" t="s">
        <v>21</v>
      </c>
      <c r="L267" s="37" t="s">
        <v>247</v>
      </c>
      <c r="M267" s="37" t="s">
        <v>471</v>
      </c>
      <c r="N267" s="78" t="s">
        <v>507</v>
      </c>
      <c r="O267" s="40">
        <f t="shared" si="58"/>
        <v>0</v>
      </c>
      <c r="P267" s="36">
        <f>IF(O267=0,0,IF(H267=0,VLOOKUP(G267,'Ma-Chuc_Danh'!$A$5:$C$9,2,0),VLOOKUP(G267,'Ma-Chuc_Danh'!$E$5:$G$7,2,0)))</f>
        <v>0</v>
      </c>
      <c r="Q267" s="41">
        <f t="shared" si="60"/>
        <v>0</v>
      </c>
      <c r="R267" s="40">
        <f t="shared" si="59"/>
        <v>1.8</v>
      </c>
      <c r="S267" s="36">
        <f>IF(R267=0,0,IF(H267=0,VLOOKUP(G267,'Ma-Chuc_Danh'!$A$5:$C$9,3,0),VLOOKUP(G267,'Ma-Chuc_Danh'!$E$5:$G$7,3,0)))</f>
        <v>90000</v>
      </c>
      <c r="T267" s="41">
        <f t="shared" si="61"/>
        <v>162000</v>
      </c>
      <c r="U267" s="35">
        <f t="shared" si="62"/>
        <v>1.8</v>
      </c>
      <c r="V267" s="41">
        <f t="shared" si="63"/>
        <v>162000</v>
      </c>
      <c r="W267" s="41"/>
      <c r="X267" s="41">
        <f t="shared" si="57"/>
        <v>162000</v>
      </c>
      <c r="Y267" s="41"/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  <c r="AI267" s="37">
        <v>0</v>
      </c>
      <c r="AJ267" s="37">
        <v>0</v>
      </c>
      <c r="AK267" s="37">
        <v>0</v>
      </c>
      <c r="AL267" s="37">
        <v>0</v>
      </c>
      <c r="AM267" s="37">
        <v>1.8</v>
      </c>
      <c r="AN267" s="37">
        <v>0</v>
      </c>
      <c r="AO267" s="37">
        <v>0</v>
      </c>
      <c r="AP267" s="37">
        <v>0</v>
      </c>
      <c r="AQ267" s="37">
        <v>0</v>
      </c>
      <c r="AR267" s="37">
        <v>0</v>
      </c>
      <c r="AS267" s="87" t="s">
        <v>339</v>
      </c>
    </row>
    <row r="268" spans="1:45" ht="30.75" customHeight="1">
      <c r="A268" s="37">
        <f t="shared" si="56"/>
        <v>256</v>
      </c>
      <c r="B268" s="37" t="s">
        <v>298</v>
      </c>
      <c r="C268" s="38" t="s">
        <v>320</v>
      </c>
      <c r="D268" s="39" t="s">
        <v>321</v>
      </c>
      <c r="E268" s="34" t="s">
        <v>152</v>
      </c>
      <c r="F268" s="39" t="s">
        <v>129</v>
      </c>
      <c r="G268" s="34" t="s">
        <v>75</v>
      </c>
      <c r="H268" s="34"/>
      <c r="I268" s="37" t="s">
        <v>379</v>
      </c>
      <c r="J268" s="81" t="s">
        <v>380</v>
      </c>
      <c r="K268" s="37" t="s">
        <v>21</v>
      </c>
      <c r="L268" s="37" t="s">
        <v>247</v>
      </c>
      <c r="M268" s="37" t="s">
        <v>472</v>
      </c>
      <c r="N268" s="78" t="s">
        <v>508</v>
      </c>
      <c r="O268" s="40">
        <f t="shared" si="58"/>
        <v>0</v>
      </c>
      <c r="P268" s="36">
        <f>IF(O268=0,0,IF(H268=0,VLOOKUP(G268,'Ma-Chuc_Danh'!$A$5:$C$9,2,0),VLOOKUP(G268,'Ma-Chuc_Danh'!$E$5:$G$7,2,0)))</f>
        <v>0</v>
      </c>
      <c r="Q268" s="41">
        <f t="shared" si="60"/>
        <v>0</v>
      </c>
      <c r="R268" s="40">
        <f t="shared" si="59"/>
        <v>0.9</v>
      </c>
      <c r="S268" s="36">
        <f>IF(R268=0,0,IF(H268=0,VLOOKUP(G268,'Ma-Chuc_Danh'!$A$5:$C$9,3,0),VLOOKUP(G268,'Ma-Chuc_Danh'!$E$5:$G$7,3,0)))</f>
        <v>90000</v>
      </c>
      <c r="T268" s="41">
        <f t="shared" si="61"/>
        <v>81000</v>
      </c>
      <c r="U268" s="35">
        <f t="shared" si="62"/>
        <v>0.9</v>
      </c>
      <c r="V268" s="41">
        <f t="shared" si="63"/>
        <v>81000</v>
      </c>
      <c r="W268" s="41"/>
      <c r="X268" s="41">
        <f t="shared" si="57"/>
        <v>81000</v>
      </c>
      <c r="Y268" s="41"/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  <c r="AI268" s="37">
        <v>0</v>
      </c>
      <c r="AJ268" s="37">
        <v>0</v>
      </c>
      <c r="AK268" s="37">
        <v>0</v>
      </c>
      <c r="AL268" s="37">
        <v>0</v>
      </c>
      <c r="AM268" s="37">
        <v>0.9</v>
      </c>
      <c r="AN268" s="37">
        <v>0</v>
      </c>
      <c r="AO268" s="37">
        <v>0</v>
      </c>
      <c r="AP268" s="37">
        <v>0</v>
      </c>
      <c r="AQ268" s="37">
        <v>0</v>
      </c>
      <c r="AR268" s="37">
        <v>0</v>
      </c>
      <c r="AS268" s="87" t="s">
        <v>339</v>
      </c>
    </row>
    <row r="269" spans="1:45" ht="30.75" customHeight="1">
      <c r="A269" s="37">
        <f t="shared" si="56"/>
        <v>257</v>
      </c>
      <c r="B269" s="37" t="s">
        <v>164</v>
      </c>
      <c r="C269" s="38" t="s">
        <v>180</v>
      </c>
      <c r="D269" s="39" t="s">
        <v>181</v>
      </c>
      <c r="E269" s="34" t="s">
        <v>152</v>
      </c>
      <c r="F269" s="39" t="s">
        <v>129</v>
      </c>
      <c r="G269" s="34" t="s">
        <v>78</v>
      </c>
      <c r="H269" s="34"/>
      <c r="I269" s="37" t="s">
        <v>381</v>
      </c>
      <c r="J269" s="81" t="s">
        <v>380</v>
      </c>
      <c r="K269" s="37" t="s">
        <v>19</v>
      </c>
      <c r="L269" s="37" t="s">
        <v>247</v>
      </c>
      <c r="M269" s="37" t="s">
        <v>473</v>
      </c>
      <c r="N269" s="78" t="s">
        <v>509</v>
      </c>
      <c r="O269" s="40">
        <f t="shared" si="58"/>
        <v>0</v>
      </c>
      <c r="P269" s="36">
        <f>IF(O269=0,0,IF(H269=0,VLOOKUP(G269,'Ma-Chuc_Danh'!$A$5:$C$9,2,0),VLOOKUP(G269,'Ma-Chuc_Danh'!$E$5:$G$7,2,0)))</f>
        <v>0</v>
      </c>
      <c r="Q269" s="41">
        <f t="shared" si="60"/>
        <v>0</v>
      </c>
      <c r="R269" s="40">
        <f t="shared" si="59"/>
        <v>10</v>
      </c>
      <c r="S269" s="36">
        <f>IF(R269=0,0,IF(H269=0,VLOOKUP(G269,'Ma-Chuc_Danh'!$A$5:$C$9,3,0),VLOOKUP(G269,'Ma-Chuc_Danh'!$E$5:$G$7,3,0)))</f>
        <v>105000</v>
      </c>
      <c r="T269" s="41">
        <f t="shared" si="61"/>
        <v>1050000</v>
      </c>
      <c r="U269" s="35">
        <f t="shared" si="62"/>
        <v>10</v>
      </c>
      <c r="V269" s="41">
        <f t="shared" si="63"/>
        <v>1050000</v>
      </c>
      <c r="W269" s="41"/>
      <c r="X269" s="41">
        <f t="shared" si="57"/>
        <v>1050000</v>
      </c>
      <c r="Y269" s="41"/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  <c r="AI269" s="37">
        <v>0</v>
      </c>
      <c r="AJ269" s="37">
        <v>0</v>
      </c>
      <c r="AK269" s="37">
        <v>0</v>
      </c>
      <c r="AL269" s="37">
        <v>10</v>
      </c>
      <c r="AM269" s="37">
        <v>0</v>
      </c>
      <c r="AN269" s="37">
        <v>0</v>
      </c>
      <c r="AO269" s="37">
        <v>0</v>
      </c>
      <c r="AP269" s="37">
        <v>0</v>
      </c>
      <c r="AQ269" s="37">
        <v>0</v>
      </c>
      <c r="AR269" s="37">
        <v>0</v>
      </c>
      <c r="AS269" s="87" t="s">
        <v>339</v>
      </c>
    </row>
    <row r="270" spans="1:45" ht="30.75" customHeight="1">
      <c r="A270" s="37">
        <f t="shared" ref="A270:A333" si="64">+A269+1</f>
        <v>258</v>
      </c>
      <c r="B270" s="37" t="s">
        <v>164</v>
      </c>
      <c r="C270" s="38" t="s">
        <v>180</v>
      </c>
      <c r="D270" s="39" t="s">
        <v>181</v>
      </c>
      <c r="E270" s="34" t="s">
        <v>152</v>
      </c>
      <c r="F270" s="39" t="s">
        <v>129</v>
      </c>
      <c r="G270" s="34" t="s">
        <v>78</v>
      </c>
      <c r="H270" s="34"/>
      <c r="I270" s="37" t="s">
        <v>381</v>
      </c>
      <c r="J270" s="37" t="s">
        <v>380</v>
      </c>
      <c r="K270" s="37" t="s">
        <v>20</v>
      </c>
      <c r="L270" s="37" t="s">
        <v>247</v>
      </c>
      <c r="M270" s="37" t="s">
        <v>473</v>
      </c>
      <c r="N270" s="78" t="s">
        <v>509</v>
      </c>
      <c r="O270" s="40">
        <f t="shared" si="58"/>
        <v>0</v>
      </c>
      <c r="P270" s="36">
        <f>IF(O270=0,0,IF(H270=0,VLOOKUP(G270,'Ma-Chuc_Danh'!$A$5:$C$9,2,0),VLOOKUP(G270,'Ma-Chuc_Danh'!$E$5:$G$7,2,0)))</f>
        <v>0</v>
      </c>
      <c r="Q270" s="41">
        <f t="shared" si="60"/>
        <v>0</v>
      </c>
      <c r="R270" s="40">
        <f t="shared" si="59"/>
        <v>0.3</v>
      </c>
      <c r="S270" s="36">
        <f>IF(R270=0,0,IF(H270=0,VLOOKUP(G270,'Ma-Chuc_Danh'!$A$5:$C$9,3,0),VLOOKUP(G270,'Ma-Chuc_Danh'!$E$5:$G$7,3,0)))</f>
        <v>105000</v>
      </c>
      <c r="T270" s="41">
        <f t="shared" si="61"/>
        <v>31500</v>
      </c>
      <c r="U270" s="35">
        <f t="shared" si="62"/>
        <v>0.3</v>
      </c>
      <c r="V270" s="41">
        <f t="shared" si="63"/>
        <v>31500</v>
      </c>
      <c r="W270" s="41"/>
      <c r="X270" s="41">
        <f t="shared" ref="X270:X333" si="65">IF(V270&gt;W270,V270-W270,0)</f>
        <v>31500</v>
      </c>
      <c r="Y270" s="41"/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  <c r="AI270" s="37">
        <v>0</v>
      </c>
      <c r="AJ270" s="37">
        <v>0</v>
      </c>
      <c r="AK270" s="37">
        <v>0</v>
      </c>
      <c r="AL270" s="37">
        <v>0</v>
      </c>
      <c r="AM270" s="37">
        <v>0</v>
      </c>
      <c r="AN270" s="37">
        <v>0</v>
      </c>
      <c r="AO270" s="37">
        <v>0.3</v>
      </c>
      <c r="AP270" s="37">
        <v>0</v>
      </c>
      <c r="AQ270" s="37">
        <v>0</v>
      </c>
      <c r="AR270" s="37">
        <v>0</v>
      </c>
      <c r="AS270" s="87" t="s">
        <v>339</v>
      </c>
    </row>
    <row r="271" spans="1:45" ht="30.75" customHeight="1">
      <c r="A271" s="37">
        <f t="shared" si="64"/>
        <v>259</v>
      </c>
      <c r="B271" s="37" t="s">
        <v>164</v>
      </c>
      <c r="C271" s="38" t="s">
        <v>180</v>
      </c>
      <c r="D271" s="39" t="s">
        <v>181</v>
      </c>
      <c r="E271" s="34" t="s">
        <v>152</v>
      </c>
      <c r="F271" s="39" t="s">
        <v>129</v>
      </c>
      <c r="G271" s="34" t="s">
        <v>78</v>
      </c>
      <c r="H271" s="34"/>
      <c r="I271" s="37" t="s">
        <v>381</v>
      </c>
      <c r="J271" s="37" t="s">
        <v>380</v>
      </c>
      <c r="K271" s="37" t="s">
        <v>21</v>
      </c>
      <c r="L271" s="37" t="s">
        <v>247</v>
      </c>
      <c r="M271" s="37" t="s">
        <v>473</v>
      </c>
      <c r="N271" s="78" t="s">
        <v>509</v>
      </c>
      <c r="O271" s="40">
        <f t="shared" si="58"/>
        <v>0</v>
      </c>
      <c r="P271" s="36">
        <f>IF(O271=0,0,IF(H271=0,VLOOKUP(G271,'Ma-Chuc_Danh'!$A$5:$C$9,2,0),VLOOKUP(G271,'Ma-Chuc_Danh'!$E$5:$G$7,2,0)))</f>
        <v>0</v>
      </c>
      <c r="Q271" s="41">
        <f t="shared" si="60"/>
        <v>0</v>
      </c>
      <c r="R271" s="40">
        <f t="shared" si="59"/>
        <v>0.6</v>
      </c>
      <c r="S271" s="36">
        <f>IF(R271=0,0,IF(H271=0,VLOOKUP(G271,'Ma-Chuc_Danh'!$A$5:$C$9,3,0),VLOOKUP(G271,'Ma-Chuc_Danh'!$E$5:$G$7,3,0)))</f>
        <v>105000</v>
      </c>
      <c r="T271" s="41">
        <f t="shared" si="61"/>
        <v>63000</v>
      </c>
      <c r="U271" s="35">
        <f t="shared" si="62"/>
        <v>0.6</v>
      </c>
      <c r="V271" s="41">
        <f t="shared" si="63"/>
        <v>63000</v>
      </c>
      <c r="W271" s="41"/>
      <c r="X271" s="41">
        <f t="shared" si="65"/>
        <v>63000</v>
      </c>
      <c r="Y271" s="41"/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  <c r="AI271" s="37">
        <v>0</v>
      </c>
      <c r="AJ271" s="37">
        <v>0</v>
      </c>
      <c r="AK271" s="37">
        <v>0</v>
      </c>
      <c r="AL271" s="37">
        <v>0</v>
      </c>
      <c r="AM271" s="37">
        <v>0.6</v>
      </c>
      <c r="AN271" s="37">
        <v>0</v>
      </c>
      <c r="AO271" s="37">
        <v>0</v>
      </c>
      <c r="AP271" s="37">
        <v>0</v>
      </c>
      <c r="AQ271" s="37">
        <v>0</v>
      </c>
      <c r="AR271" s="37">
        <v>0</v>
      </c>
      <c r="AS271" s="87" t="s">
        <v>339</v>
      </c>
    </row>
    <row r="272" spans="1:45" ht="30.75" customHeight="1">
      <c r="A272" s="37">
        <f t="shared" si="64"/>
        <v>260</v>
      </c>
      <c r="B272" s="37" t="s">
        <v>33</v>
      </c>
      <c r="C272" s="38" t="s">
        <v>42</v>
      </c>
      <c r="D272" s="39" t="s">
        <v>43</v>
      </c>
      <c r="E272" s="34" t="s">
        <v>152</v>
      </c>
      <c r="F272" s="39" t="s">
        <v>129</v>
      </c>
      <c r="G272" s="34" t="s">
        <v>78</v>
      </c>
      <c r="H272" s="34"/>
      <c r="I272" s="37" t="s">
        <v>382</v>
      </c>
      <c r="J272" s="37" t="s">
        <v>364</v>
      </c>
      <c r="K272" s="37" t="s">
        <v>19</v>
      </c>
      <c r="L272" s="37" t="s">
        <v>247</v>
      </c>
      <c r="M272" s="37" t="s">
        <v>474</v>
      </c>
      <c r="N272" s="78" t="s">
        <v>510</v>
      </c>
      <c r="O272" s="40">
        <f>SUM(Z272:AK272)</f>
        <v>0</v>
      </c>
      <c r="P272" s="36">
        <f>IF(O272=0,0,IF(H272=0,VLOOKUP(G272,'Ma-Chuc_Danh'!$A$5:$C$9,2,0),VLOOKUP(G272,'Ma-Chuc_Danh'!$E$5:$G$7,2,0)))</f>
        <v>0</v>
      </c>
      <c r="Q272" s="41">
        <f>ROUND(P272*O272,0)</f>
        <v>0</v>
      </c>
      <c r="R272" s="40">
        <f>SUM(AL272:AR272)</f>
        <v>30</v>
      </c>
      <c r="S272" s="36">
        <f>IF(R272=0,0,IF(H272=0,VLOOKUP(G272,'Ma-Chuc_Danh'!$A$5:$C$9,3,0),VLOOKUP(G272,'Ma-Chuc_Danh'!$E$5:$G$7,3,0)))</f>
        <v>105000</v>
      </c>
      <c r="T272" s="41">
        <f>ROUND(S272*R272,0)</f>
        <v>3150000</v>
      </c>
      <c r="U272" s="35">
        <f>R272+O272</f>
        <v>30</v>
      </c>
      <c r="V272" s="41">
        <f>T272+Q272</f>
        <v>3150000</v>
      </c>
      <c r="W272" s="41">
        <v>2700000</v>
      </c>
      <c r="X272" s="41">
        <f t="shared" si="65"/>
        <v>450000</v>
      </c>
      <c r="Y272" s="41"/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  <c r="AI272" s="37">
        <v>0</v>
      </c>
      <c r="AJ272" s="37">
        <v>0</v>
      </c>
      <c r="AK272" s="37">
        <v>0</v>
      </c>
      <c r="AL272" s="37">
        <v>30</v>
      </c>
      <c r="AM272" s="37">
        <v>0</v>
      </c>
      <c r="AN272" s="37">
        <v>0</v>
      </c>
      <c r="AO272" s="37">
        <v>0</v>
      </c>
      <c r="AP272" s="37">
        <v>0</v>
      </c>
      <c r="AQ272" s="37">
        <v>0</v>
      </c>
      <c r="AR272" s="37">
        <v>0</v>
      </c>
      <c r="AS272" s="87" t="s">
        <v>523</v>
      </c>
    </row>
    <row r="273" spans="1:45" ht="30.75" customHeight="1">
      <c r="A273" s="37">
        <f t="shared" si="64"/>
        <v>261</v>
      </c>
      <c r="B273" s="37" t="s">
        <v>33</v>
      </c>
      <c r="C273" s="38" t="s">
        <v>42</v>
      </c>
      <c r="D273" s="39" t="s">
        <v>43</v>
      </c>
      <c r="E273" s="34" t="s">
        <v>152</v>
      </c>
      <c r="F273" s="39" t="s">
        <v>129</v>
      </c>
      <c r="G273" s="34" t="s">
        <v>78</v>
      </c>
      <c r="H273" s="34"/>
      <c r="I273" s="37" t="s">
        <v>383</v>
      </c>
      <c r="J273" s="37" t="s">
        <v>380</v>
      </c>
      <c r="K273" s="37" t="s">
        <v>19</v>
      </c>
      <c r="L273" s="37" t="s">
        <v>247</v>
      </c>
      <c r="M273" s="37" t="s">
        <v>471</v>
      </c>
      <c r="N273" s="78" t="s">
        <v>507</v>
      </c>
      <c r="O273" s="40">
        <f>SUM(Z273:AK273)</f>
        <v>0</v>
      </c>
      <c r="P273" s="36">
        <f>IF(O273=0,0,IF(H273=0,VLOOKUP(G273,'Ma-Chuc_Danh'!$A$5:$C$9,2,0),VLOOKUP(G273,'Ma-Chuc_Danh'!$E$5:$G$7,2,0)))</f>
        <v>0</v>
      </c>
      <c r="Q273" s="41">
        <f>ROUND(P273*O273,0)</f>
        <v>0</v>
      </c>
      <c r="R273" s="40">
        <f>SUM(AL273:AR273)</f>
        <v>15</v>
      </c>
      <c r="S273" s="36">
        <f>IF(R273=0,0,IF(H273=0,VLOOKUP(G273,'Ma-Chuc_Danh'!$A$5:$C$9,3,0),VLOOKUP(G273,'Ma-Chuc_Danh'!$E$5:$G$7,3,0)))</f>
        <v>105000</v>
      </c>
      <c r="T273" s="41">
        <f>ROUND(S273*R273,0)</f>
        <v>1575000</v>
      </c>
      <c r="U273" s="35">
        <f>R273+O273</f>
        <v>15</v>
      </c>
      <c r="V273" s="41">
        <f>T273+Q273</f>
        <v>1575000</v>
      </c>
      <c r="W273" s="41">
        <v>1350000</v>
      </c>
      <c r="X273" s="41">
        <f t="shared" si="65"/>
        <v>225000</v>
      </c>
      <c r="Y273" s="41"/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37">
        <v>0</v>
      </c>
      <c r="AJ273" s="37">
        <v>0</v>
      </c>
      <c r="AK273" s="37">
        <v>0</v>
      </c>
      <c r="AL273" s="37">
        <v>15</v>
      </c>
      <c r="AM273" s="37">
        <v>0</v>
      </c>
      <c r="AN273" s="37">
        <v>0</v>
      </c>
      <c r="AO273" s="37">
        <v>0</v>
      </c>
      <c r="AP273" s="37">
        <v>0</v>
      </c>
      <c r="AQ273" s="37">
        <v>0</v>
      </c>
      <c r="AR273" s="37">
        <v>0</v>
      </c>
      <c r="AS273" s="87" t="s">
        <v>523</v>
      </c>
    </row>
    <row r="274" spans="1:45" ht="30.75" customHeight="1">
      <c r="A274" s="37">
        <f t="shared" si="64"/>
        <v>262</v>
      </c>
      <c r="B274" s="37" t="s">
        <v>33</v>
      </c>
      <c r="C274" s="38" t="s">
        <v>42</v>
      </c>
      <c r="D274" s="39" t="s">
        <v>43</v>
      </c>
      <c r="E274" s="34" t="s">
        <v>152</v>
      </c>
      <c r="F274" s="39" t="s">
        <v>129</v>
      </c>
      <c r="G274" s="34" t="s">
        <v>78</v>
      </c>
      <c r="H274" s="34"/>
      <c r="I274" s="37" t="s">
        <v>382</v>
      </c>
      <c r="J274" s="37" t="s">
        <v>364</v>
      </c>
      <c r="K274" s="37" t="s">
        <v>20</v>
      </c>
      <c r="L274" s="37" t="s">
        <v>247</v>
      </c>
      <c r="M274" s="37" t="s">
        <v>474</v>
      </c>
      <c r="N274" s="78" t="s">
        <v>510</v>
      </c>
      <c r="O274" s="40">
        <f>SUM(Z274:AK274)</f>
        <v>0</v>
      </c>
      <c r="P274" s="36">
        <f>IF(O274=0,0,IF(H274=0,VLOOKUP(G274,'Ma-Chuc_Danh'!$A$5:$C$9,2,0),VLOOKUP(G274,'Ma-Chuc_Danh'!$E$5:$G$7,2,0)))</f>
        <v>0</v>
      </c>
      <c r="Q274" s="41">
        <f>ROUND(P274*O274,0)</f>
        <v>0</v>
      </c>
      <c r="R274" s="40">
        <f>SUM(AL274:AR274)</f>
        <v>0.7</v>
      </c>
      <c r="S274" s="36">
        <f>IF(R274=0,0,IF(H274=0,VLOOKUP(G274,'Ma-Chuc_Danh'!$A$5:$C$9,3,0),VLOOKUP(G274,'Ma-Chuc_Danh'!$E$5:$G$7,3,0)))</f>
        <v>105000</v>
      </c>
      <c r="T274" s="41">
        <f>ROUND(S274*R274,0)</f>
        <v>73500</v>
      </c>
      <c r="U274" s="35">
        <f>R274+O274</f>
        <v>0.7</v>
      </c>
      <c r="V274" s="41">
        <f>T274+Q274</f>
        <v>73500</v>
      </c>
      <c r="W274" s="41">
        <v>63000</v>
      </c>
      <c r="X274" s="41">
        <f t="shared" si="65"/>
        <v>10500</v>
      </c>
      <c r="Y274" s="41"/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37">
        <v>0</v>
      </c>
      <c r="AJ274" s="37">
        <v>0</v>
      </c>
      <c r="AK274" s="37">
        <v>0</v>
      </c>
      <c r="AL274" s="37">
        <v>0</v>
      </c>
      <c r="AM274" s="37">
        <v>0</v>
      </c>
      <c r="AN274" s="37">
        <v>0</v>
      </c>
      <c r="AO274" s="37">
        <v>0.7</v>
      </c>
      <c r="AP274" s="37">
        <v>0</v>
      </c>
      <c r="AQ274" s="37">
        <v>0</v>
      </c>
      <c r="AR274" s="37">
        <v>0</v>
      </c>
      <c r="AS274" s="87" t="s">
        <v>523</v>
      </c>
    </row>
    <row r="275" spans="1:45" ht="30.75" customHeight="1">
      <c r="A275" s="37">
        <f t="shared" si="64"/>
        <v>263</v>
      </c>
      <c r="B275" s="37" t="s">
        <v>33</v>
      </c>
      <c r="C275" s="38" t="s">
        <v>42</v>
      </c>
      <c r="D275" s="39" t="s">
        <v>43</v>
      </c>
      <c r="E275" s="34" t="s">
        <v>152</v>
      </c>
      <c r="F275" s="39" t="s">
        <v>129</v>
      </c>
      <c r="G275" s="34" t="s">
        <v>78</v>
      </c>
      <c r="H275" s="34"/>
      <c r="I275" s="37" t="s">
        <v>383</v>
      </c>
      <c r="J275" s="37" t="s">
        <v>380</v>
      </c>
      <c r="K275" s="37" t="s">
        <v>20</v>
      </c>
      <c r="L275" s="37" t="s">
        <v>247</v>
      </c>
      <c r="M275" s="37" t="s">
        <v>471</v>
      </c>
      <c r="N275" s="78" t="s">
        <v>507</v>
      </c>
      <c r="O275" s="40">
        <f>SUM(Z275:AK275)</f>
        <v>0</v>
      </c>
      <c r="P275" s="36">
        <f>IF(O275=0,0,IF(H275=0,VLOOKUP(G275,'Ma-Chuc_Danh'!$A$5:$C$9,2,0),VLOOKUP(G275,'Ma-Chuc_Danh'!$E$5:$G$7,2,0)))</f>
        <v>0</v>
      </c>
      <c r="Q275" s="41">
        <f>ROUND(P275*O275,0)</f>
        <v>0</v>
      </c>
      <c r="R275" s="40">
        <f>SUM(AL275:AR275)</f>
        <v>0.4</v>
      </c>
      <c r="S275" s="36">
        <f>IF(R275=0,0,IF(H275=0,VLOOKUP(G275,'Ma-Chuc_Danh'!$A$5:$C$9,3,0),VLOOKUP(G275,'Ma-Chuc_Danh'!$E$5:$G$7,3,0)))</f>
        <v>105000</v>
      </c>
      <c r="T275" s="41">
        <f>ROUND(S275*R275,0)</f>
        <v>42000</v>
      </c>
      <c r="U275" s="35">
        <f>R275+O275</f>
        <v>0.4</v>
      </c>
      <c r="V275" s="41">
        <f>T275+Q275</f>
        <v>42000</v>
      </c>
      <c r="W275" s="41">
        <v>36000</v>
      </c>
      <c r="X275" s="41">
        <f t="shared" si="65"/>
        <v>6000</v>
      </c>
      <c r="Y275" s="41"/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37">
        <v>0</v>
      </c>
      <c r="AJ275" s="37">
        <v>0</v>
      </c>
      <c r="AK275" s="37">
        <v>0</v>
      </c>
      <c r="AL275" s="37">
        <v>0</v>
      </c>
      <c r="AM275" s="37">
        <v>0</v>
      </c>
      <c r="AN275" s="37">
        <v>0</v>
      </c>
      <c r="AO275" s="37">
        <v>0.4</v>
      </c>
      <c r="AP275" s="37">
        <v>0</v>
      </c>
      <c r="AQ275" s="37">
        <v>0</v>
      </c>
      <c r="AR275" s="37">
        <v>0</v>
      </c>
      <c r="AS275" s="87" t="s">
        <v>523</v>
      </c>
    </row>
    <row r="276" spans="1:45" ht="30.75" customHeight="1">
      <c r="A276" s="37">
        <f t="shared" si="64"/>
        <v>264</v>
      </c>
      <c r="B276" s="37" t="s">
        <v>299</v>
      </c>
      <c r="C276" s="38" t="s">
        <v>322</v>
      </c>
      <c r="D276" s="39" t="s">
        <v>323</v>
      </c>
      <c r="E276" s="34" t="s">
        <v>187</v>
      </c>
      <c r="F276" s="33" t="s">
        <v>123</v>
      </c>
      <c r="G276" s="34" t="s">
        <v>75</v>
      </c>
      <c r="H276" s="34"/>
      <c r="I276" s="37" t="s">
        <v>384</v>
      </c>
      <c r="J276" s="37" t="s">
        <v>376</v>
      </c>
      <c r="K276" s="37" t="s">
        <v>19</v>
      </c>
      <c r="L276" s="37" t="s">
        <v>421</v>
      </c>
      <c r="M276" s="37" t="s">
        <v>475</v>
      </c>
      <c r="N276" s="78" t="s">
        <v>511</v>
      </c>
      <c r="O276" s="40">
        <f t="shared" si="58"/>
        <v>0</v>
      </c>
      <c r="P276" s="36">
        <f>IF(O276=0,0,IF(H276=0,VLOOKUP(G276,'Ma-Chuc_Danh'!$A$5:$C$9,2,0),VLOOKUP(G276,'Ma-Chuc_Danh'!$E$5:$G$7,2,0)))</f>
        <v>0</v>
      </c>
      <c r="Q276" s="41">
        <f t="shared" si="60"/>
        <v>0</v>
      </c>
      <c r="R276" s="40">
        <f t="shared" si="59"/>
        <v>30</v>
      </c>
      <c r="S276" s="36">
        <f>IF(R276=0,0,IF(H276=0,VLOOKUP(G276,'Ma-Chuc_Danh'!$A$5:$C$9,3,0),VLOOKUP(G276,'Ma-Chuc_Danh'!$E$5:$G$7,3,0)))</f>
        <v>90000</v>
      </c>
      <c r="T276" s="41">
        <f t="shared" si="61"/>
        <v>2700000</v>
      </c>
      <c r="U276" s="35">
        <f t="shared" si="62"/>
        <v>30</v>
      </c>
      <c r="V276" s="41">
        <f t="shared" si="63"/>
        <v>2700000</v>
      </c>
      <c r="W276" s="41"/>
      <c r="X276" s="41">
        <f t="shared" si="65"/>
        <v>2700000</v>
      </c>
      <c r="Y276" s="41"/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37">
        <v>0</v>
      </c>
      <c r="AJ276" s="37">
        <v>0</v>
      </c>
      <c r="AK276" s="37">
        <v>0</v>
      </c>
      <c r="AL276" s="37">
        <v>30</v>
      </c>
      <c r="AM276" s="37">
        <v>0</v>
      </c>
      <c r="AN276" s="37">
        <v>0</v>
      </c>
      <c r="AO276" s="37">
        <v>0</v>
      </c>
      <c r="AP276" s="37">
        <v>0</v>
      </c>
      <c r="AQ276" s="37">
        <v>0</v>
      </c>
      <c r="AR276" s="37">
        <v>0</v>
      </c>
      <c r="AS276" s="87" t="s">
        <v>339</v>
      </c>
    </row>
    <row r="277" spans="1:45" ht="30.75" customHeight="1">
      <c r="A277" s="37">
        <f t="shared" si="64"/>
        <v>265</v>
      </c>
      <c r="B277" s="37" t="s">
        <v>241</v>
      </c>
      <c r="C277" s="38" t="s">
        <v>283</v>
      </c>
      <c r="D277" s="39" t="s">
        <v>113</v>
      </c>
      <c r="E277" s="34" t="s">
        <v>187</v>
      </c>
      <c r="F277" s="33" t="s">
        <v>123</v>
      </c>
      <c r="G277" s="34" t="s">
        <v>78</v>
      </c>
      <c r="H277" s="34"/>
      <c r="I277" s="37" t="s">
        <v>385</v>
      </c>
      <c r="J277" s="37" t="s">
        <v>364</v>
      </c>
      <c r="K277" s="37" t="s">
        <v>19</v>
      </c>
      <c r="L277" s="37" t="s">
        <v>401</v>
      </c>
      <c r="M277" s="37" t="s">
        <v>257</v>
      </c>
      <c r="N277" s="78" t="s">
        <v>264</v>
      </c>
      <c r="O277" s="40">
        <f t="shared" si="58"/>
        <v>0</v>
      </c>
      <c r="P277" s="36">
        <f>IF(O277=0,0,IF(H277=0,VLOOKUP(G277,'Ma-Chuc_Danh'!$A$5:$C$9,2,0),VLOOKUP(G277,'Ma-Chuc_Danh'!$E$5:$G$7,2,0)))</f>
        <v>0</v>
      </c>
      <c r="Q277" s="41">
        <f t="shared" si="60"/>
        <v>0</v>
      </c>
      <c r="R277" s="40">
        <f t="shared" si="59"/>
        <v>20</v>
      </c>
      <c r="S277" s="36">
        <f>IF(R277=0,0,IF(H277=0,VLOOKUP(G277,'Ma-Chuc_Danh'!$A$5:$C$9,3,0),VLOOKUP(G277,'Ma-Chuc_Danh'!$E$5:$G$7,3,0)))</f>
        <v>105000</v>
      </c>
      <c r="T277" s="41">
        <f t="shared" si="61"/>
        <v>2100000</v>
      </c>
      <c r="U277" s="35">
        <f t="shared" si="62"/>
        <v>20</v>
      </c>
      <c r="V277" s="41">
        <f t="shared" si="63"/>
        <v>2100000</v>
      </c>
      <c r="W277" s="41"/>
      <c r="X277" s="41">
        <f t="shared" si="65"/>
        <v>2100000</v>
      </c>
      <c r="Y277" s="41"/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37">
        <v>0</v>
      </c>
      <c r="AJ277" s="37">
        <v>0</v>
      </c>
      <c r="AK277" s="37">
        <v>0</v>
      </c>
      <c r="AL277" s="37">
        <v>20</v>
      </c>
      <c r="AM277" s="37">
        <v>0</v>
      </c>
      <c r="AN277" s="37">
        <v>0</v>
      </c>
      <c r="AO277" s="37">
        <v>0</v>
      </c>
      <c r="AP277" s="37">
        <v>0</v>
      </c>
      <c r="AQ277" s="37">
        <v>0</v>
      </c>
      <c r="AR277" s="37">
        <v>0</v>
      </c>
      <c r="AS277" s="87" t="s">
        <v>339</v>
      </c>
    </row>
    <row r="278" spans="1:45" ht="30.75" customHeight="1">
      <c r="A278" s="37">
        <f t="shared" si="64"/>
        <v>266</v>
      </c>
      <c r="B278" s="37" t="s">
        <v>241</v>
      </c>
      <c r="C278" s="38" t="s">
        <v>283</v>
      </c>
      <c r="D278" s="39" t="s">
        <v>113</v>
      </c>
      <c r="E278" s="34" t="s">
        <v>187</v>
      </c>
      <c r="F278" s="39" t="s">
        <v>123</v>
      </c>
      <c r="G278" s="34" t="s">
        <v>78</v>
      </c>
      <c r="H278" s="34"/>
      <c r="I278" s="37" t="s">
        <v>385</v>
      </c>
      <c r="J278" s="37" t="s">
        <v>364</v>
      </c>
      <c r="K278" s="37" t="s">
        <v>20</v>
      </c>
      <c r="L278" s="37" t="s">
        <v>401</v>
      </c>
      <c r="M278" s="37" t="s">
        <v>257</v>
      </c>
      <c r="N278" s="78" t="s">
        <v>264</v>
      </c>
      <c r="O278" s="40">
        <f t="shared" si="58"/>
        <v>0</v>
      </c>
      <c r="P278" s="36">
        <f>IF(O278=0,0,IF(H278=0,VLOOKUP(G278,'Ma-Chuc_Danh'!$A$5:$C$9,2,0),VLOOKUP(G278,'Ma-Chuc_Danh'!$E$5:$G$7,2,0)))</f>
        <v>0</v>
      </c>
      <c r="Q278" s="41">
        <f t="shared" si="60"/>
        <v>0</v>
      </c>
      <c r="R278" s="40">
        <f t="shared" si="59"/>
        <v>0.2</v>
      </c>
      <c r="S278" s="36">
        <f>IF(R278=0,0,IF(H278=0,VLOOKUP(G278,'Ma-Chuc_Danh'!$A$5:$C$9,3,0),VLOOKUP(G278,'Ma-Chuc_Danh'!$E$5:$G$7,3,0)))</f>
        <v>105000</v>
      </c>
      <c r="T278" s="41">
        <f t="shared" si="61"/>
        <v>21000</v>
      </c>
      <c r="U278" s="35">
        <f t="shared" si="62"/>
        <v>0.2</v>
      </c>
      <c r="V278" s="41">
        <f t="shared" si="63"/>
        <v>21000</v>
      </c>
      <c r="W278" s="41"/>
      <c r="X278" s="41">
        <f t="shared" si="65"/>
        <v>21000</v>
      </c>
      <c r="Y278" s="41"/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37">
        <v>0</v>
      </c>
      <c r="AJ278" s="37">
        <v>0</v>
      </c>
      <c r="AK278" s="37">
        <v>0</v>
      </c>
      <c r="AL278" s="37">
        <v>0</v>
      </c>
      <c r="AM278" s="37">
        <v>0</v>
      </c>
      <c r="AN278" s="37">
        <v>0</v>
      </c>
      <c r="AO278" s="37">
        <v>0.2</v>
      </c>
      <c r="AP278" s="37">
        <v>0</v>
      </c>
      <c r="AQ278" s="37">
        <v>0</v>
      </c>
      <c r="AR278" s="37">
        <v>0</v>
      </c>
      <c r="AS278" s="87" t="s">
        <v>339</v>
      </c>
    </row>
    <row r="279" spans="1:45" ht="30.75" customHeight="1">
      <c r="A279" s="37">
        <f t="shared" si="64"/>
        <v>267</v>
      </c>
      <c r="B279" s="37" t="s">
        <v>241</v>
      </c>
      <c r="C279" s="38" t="s">
        <v>283</v>
      </c>
      <c r="D279" s="39" t="s">
        <v>113</v>
      </c>
      <c r="E279" s="34" t="s">
        <v>187</v>
      </c>
      <c r="F279" s="39" t="s">
        <v>123</v>
      </c>
      <c r="G279" s="34" t="s">
        <v>78</v>
      </c>
      <c r="H279" s="34"/>
      <c r="I279" s="37" t="s">
        <v>385</v>
      </c>
      <c r="J279" s="37" t="s">
        <v>364</v>
      </c>
      <c r="K279" s="37" t="s">
        <v>21</v>
      </c>
      <c r="L279" s="37" t="s">
        <v>401</v>
      </c>
      <c r="M279" s="37" t="s">
        <v>257</v>
      </c>
      <c r="N279" s="78" t="s">
        <v>264</v>
      </c>
      <c r="O279" s="40">
        <f t="shared" si="58"/>
        <v>0</v>
      </c>
      <c r="P279" s="36">
        <f>IF(O279=0,0,IF(H279=0,VLOOKUP(G279,'Ma-Chuc_Danh'!$A$5:$C$9,2,0),VLOOKUP(G279,'Ma-Chuc_Danh'!$E$5:$G$7,2,0)))</f>
        <v>0</v>
      </c>
      <c r="Q279" s="41">
        <f t="shared" si="60"/>
        <v>0</v>
      </c>
      <c r="R279" s="40">
        <f t="shared" si="59"/>
        <v>0.5</v>
      </c>
      <c r="S279" s="36">
        <f>IF(R279=0,0,IF(H279=0,VLOOKUP(G279,'Ma-Chuc_Danh'!$A$5:$C$9,3,0),VLOOKUP(G279,'Ma-Chuc_Danh'!$E$5:$G$7,3,0)))</f>
        <v>105000</v>
      </c>
      <c r="T279" s="41">
        <f t="shared" si="61"/>
        <v>52500</v>
      </c>
      <c r="U279" s="35">
        <f t="shared" si="62"/>
        <v>0.5</v>
      </c>
      <c r="V279" s="41">
        <f t="shared" si="63"/>
        <v>52500</v>
      </c>
      <c r="W279" s="41"/>
      <c r="X279" s="41">
        <f t="shared" si="65"/>
        <v>52500</v>
      </c>
      <c r="Y279" s="41"/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37">
        <v>0</v>
      </c>
      <c r="AJ279" s="37">
        <v>0</v>
      </c>
      <c r="AK279" s="37">
        <v>0</v>
      </c>
      <c r="AL279" s="37">
        <v>0</v>
      </c>
      <c r="AM279" s="37">
        <v>0.5</v>
      </c>
      <c r="AN279" s="37">
        <v>0</v>
      </c>
      <c r="AO279" s="37">
        <v>0</v>
      </c>
      <c r="AP279" s="37">
        <v>0</v>
      </c>
      <c r="AQ279" s="37">
        <v>0</v>
      </c>
      <c r="AR279" s="37">
        <v>0</v>
      </c>
      <c r="AS279" s="87" t="s">
        <v>339</v>
      </c>
    </row>
    <row r="280" spans="1:45" ht="30.75" customHeight="1">
      <c r="A280" s="37">
        <f t="shared" si="64"/>
        <v>268</v>
      </c>
      <c r="B280" s="37" t="s">
        <v>166</v>
      </c>
      <c r="C280" s="38" t="s">
        <v>183</v>
      </c>
      <c r="D280" s="39" t="s">
        <v>220</v>
      </c>
      <c r="E280" s="34" t="s">
        <v>154</v>
      </c>
      <c r="F280" s="33" t="s">
        <v>130</v>
      </c>
      <c r="G280" s="34" t="s">
        <v>75</v>
      </c>
      <c r="H280" s="34"/>
      <c r="I280" s="37" t="s">
        <v>386</v>
      </c>
      <c r="J280" s="37" t="s">
        <v>387</v>
      </c>
      <c r="K280" s="37" t="s">
        <v>22</v>
      </c>
      <c r="L280" s="37" t="s">
        <v>432</v>
      </c>
      <c r="M280" s="37" t="s">
        <v>476</v>
      </c>
      <c r="N280" s="78" t="s">
        <v>512</v>
      </c>
      <c r="O280" s="40">
        <f t="shared" si="58"/>
        <v>8</v>
      </c>
      <c r="P280" s="36">
        <f>IF(O280=0,0,IF(H280=0,VLOOKUP(G280,'Ma-Chuc_Danh'!$A$5:$C$9,2,0),VLOOKUP(G280,'Ma-Chuc_Danh'!$E$5:$G$7,2,0)))</f>
        <v>70000</v>
      </c>
      <c r="Q280" s="41">
        <f t="shared" si="60"/>
        <v>560000</v>
      </c>
      <c r="R280" s="40">
        <f t="shared" si="59"/>
        <v>0</v>
      </c>
      <c r="S280" s="36">
        <f>IF(R280=0,0,IF(H280=0,VLOOKUP(G280,'Ma-Chuc_Danh'!$A$5:$C$9,3,0),VLOOKUP(G280,'Ma-Chuc_Danh'!$E$5:$G$7,3,0)))</f>
        <v>0</v>
      </c>
      <c r="T280" s="41">
        <f t="shared" si="61"/>
        <v>0</v>
      </c>
      <c r="U280" s="35">
        <f t="shared" si="62"/>
        <v>8</v>
      </c>
      <c r="V280" s="41">
        <f t="shared" si="63"/>
        <v>560000</v>
      </c>
      <c r="W280" s="41"/>
      <c r="X280" s="41">
        <f t="shared" si="65"/>
        <v>560000</v>
      </c>
      <c r="Y280" s="41"/>
      <c r="Z280" s="37">
        <v>0</v>
      </c>
      <c r="AA280" s="37">
        <v>0</v>
      </c>
      <c r="AB280" s="37">
        <v>0</v>
      </c>
      <c r="AC280" s="37">
        <v>0</v>
      </c>
      <c r="AD280" s="37">
        <v>0</v>
      </c>
      <c r="AE280" s="37">
        <v>0</v>
      </c>
      <c r="AF280" s="37">
        <v>0</v>
      </c>
      <c r="AG280" s="37">
        <v>8</v>
      </c>
      <c r="AH280" s="37">
        <v>0</v>
      </c>
      <c r="AI280" s="37">
        <v>0</v>
      </c>
      <c r="AJ280" s="37">
        <v>0</v>
      </c>
      <c r="AK280" s="37">
        <v>0</v>
      </c>
      <c r="AL280" s="37">
        <v>0</v>
      </c>
      <c r="AM280" s="37">
        <v>0</v>
      </c>
      <c r="AN280" s="37">
        <v>0</v>
      </c>
      <c r="AO280" s="37">
        <v>0</v>
      </c>
      <c r="AP280" s="37">
        <v>0</v>
      </c>
      <c r="AQ280" s="37">
        <v>0</v>
      </c>
      <c r="AR280" s="37">
        <v>0</v>
      </c>
      <c r="AS280" s="87" t="s">
        <v>522</v>
      </c>
    </row>
    <row r="281" spans="1:45" ht="30.75" customHeight="1">
      <c r="A281" s="37">
        <f t="shared" si="64"/>
        <v>269</v>
      </c>
      <c r="B281" s="37" t="s">
        <v>166</v>
      </c>
      <c r="C281" s="38" t="s">
        <v>183</v>
      </c>
      <c r="D281" s="39" t="s">
        <v>220</v>
      </c>
      <c r="E281" s="34" t="s">
        <v>154</v>
      </c>
      <c r="F281" s="33" t="s">
        <v>130</v>
      </c>
      <c r="G281" s="34" t="s">
        <v>75</v>
      </c>
      <c r="H281" s="34"/>
      <c r="I281" s="37" t="s">
        <v>386</v>
      </c>
      <c r="J281" s="37" t="s">
        <v>387</v>
      </c>
      <c r="K281" s="37" t="s">
        <v>22</v>
      </c>
      <c r="L281" s="37" t="s">
        <v>432</v>
      </c>
      <c r="M281" s="37" t="s">
        <v>476</v>
      </c>
      <c r="N281" s="78" t="s">
        <v>512</v>
      </c>
      <c r="O281" s="40">
        <f t="shared" si="58"/>
        <v>8</v>
      </c>
      <c r="P281" s="36">
        <f>IF(O281=0,0,IF(H281=0,VLOOKUP(G281,'Ma-Chuc_Danh'!$A$5:$C$9,2,0),VLOOKUP(G281,'Ma-Chuc_Danh'!$E$5:$G$7,2,0)))</f>
        <v>70000</v>
      </c>
      <c r="Q281" s="41">
        <f t="shared" si="60"/>
        <v>560000</v>
      </c>
      <c r="R281" s="40">
        <f t="shared" si="59"/>
        <v>0</v>
      </c>
      <c r="S281" s="36">
        <f>IF(R281=0,0,IF(H281=0,VLOOKUP(G281,'Ma-Chuc_Danh'!$A$5:$C$9,3,0),VLOOKUP(G281,'Ma-Chuc_Danh'!$E$5:$G$7,3,0)))</f>
        <v>0</v>
      </c>
      <c r="T281" s="41">
        <f t="shared" si="61"/>
        <v>0</v>
      </c>
      <c r="U281" s="35">
        <f t="shared" si="62"/>
        <v>8</v>
      </c>
      <c r="V281" s="41">
        <f t="shared" si="63"/>
        <v>560000</v>
      </c>
      <c r="W281" s="41"/>
      <c r="X281" s="41">
        <f t="shared" si="65"/>
        <v>560000</v>
      </c>
      <c r="Y281" s="41"/>
      <c r="Z281" s="37">
        <v>0</v>
      </c>
      <c r="AA281" s="37">
        <v>0</v>
      </c>
      <c r="AB281" s="37">
        <v>0</v>
      </c>
      <c r="AC281" s="37">
        <v>0</v>
      </c>
      <c r="AD281" s="37">
        <v>0</v>
      </c>
      <c r="AE281" s="37">
        <v>0</v>
      </c>
      <c r="AF281" s="37">
        <v>0</v>
      </c>
      <c r="AG281" s="37">
        <v>8</v>
      </c>
      <c r="AH281" s="37">
        <v>0</v>
      </c>
      <c r="AI281" s="37">
        <v>0</v>
      </c>
      <c r="AJ281" s="37">
        <v>0</v>
      </c>
      <c r="AK281" s="37">
        <v>0</v>
      </c>
      <c r="AL281" s="37">
        <v>0</v>
      </c>
      <c r="AM281" s="37">
        <v>0</v>
      </c>
      <c r="AN281" s="37">
        <v>0</v>
      </c>
      <c r="AO281" s="37">
        <v>0</v>
      </c>
      <c r="AP281" s="37">
        <v>0</v>
      </c>
      <c r="AQ281" s="37">
        <v>0</v>
      </c>
      <c r="AR281" s="37">
        <v>0</v>
      </c>
      <c r="AS281" s="87" t="s">
        <v>522</v>
      </c>
    </row>
    <row r="282" spans="1:45" ht="30.75" customHeight="1">
      <c r="A282" s="37">
        <f t="shared" si="64"/>
        <v>270</v>
      </c>
      <c r="B282" s="37" t="s">
        <v>166</v>
      </c>
      <c r="C282" s="38" t="s">
        <v>183</v>
      </c>
      <c r="D282" s="39" t="s">
        <v>220</v>
      </c>
      <c r="E282" s="34" t="s">
        <v>154</v>
      </c>
      <c r="F282" s="33" t="s">
        <v>130</v>
      </c>
      <c r="G282" s="34" t="s">
        <v>75</v>
      </c>
      <c r="H282" s="34"/>
      <c r="I282" s="37" t="s">
        <v>386</v>
      </c>
      <c r="J282" s="37" t="s">
        <v>387</v>
      </c>
      <c r="K282" s="37" t="s">
        <v>22</v>
      </c>
      <c r="L282" s="37" t="s">
        <v>432</v>
      </c>
      <c r="M282" s="37" t="s">
        <v>476</v>
      </c>
      <c r="N282" s="78" t="s">
        <v>512</v>
      </c>
      <c r="O282" s="40">
        <f t="shared" si="58"/>
        <v>8</v>
      </c>
      <c r="P282" s="36">
        <f>IF(O282=0,0,IF(H282=0,VLOOKUP(G282,'Ma-Chuc_Danh'!$A$5:$C$9,2,0),VLOOKUP(G282,'Ma-Chuc_Danh'!$E$5:$G$7,2,0)))</f>
        <v>70000</v>
      </c>
      <c r="Q282" s="41">
        <f t="shared" si="60"/>
        <v>560000</v>
      </c>
      <c r="R282" s="40">
        <f t="shared" si="59"/>
        <v>0</v>
      </c>
      <c r="S282" s="36">
        <f>IF(R282=0,0,IF(H282=0,VLOOKUP(G282,'Ma-Chuc_Danh'!$A$5:$C$9,3,0),VLOOKUP(G282,'Ma-Chuc_Danh'!$E$5:$G$7,3,0)))</f>
        <v>0</v>
      </c>
      <c r="T282" s="41">
        <f t="shared" si="61"/>
        <v>0</v>
      </c>
      <c r="U282" s="35">
        <f t="shared" si="62"/>
        <v>8</v>
      </c>
      <c r="V282" s="41">
        <f t="shared" si="63"/>
        <v>560000</v>
      </c>
      <c r="W282" s="41"/>
      <c r="X282" s="41">
        <f t="shared" si="65"/>
        <v>560000</v>
      </c>
      <c r="Y282" s="41"/>
      <c r="Z282" s="37">
        <v>0</v>
      </c>
      <c r="AA282" s="37">
        <v>0</v>
      </c>
      <c r="AB282" s="37">
        <v>0</v>
      </c>
      <c r="AC282" s="37">
        <v>0</v>
      </c>
      <c r="AD282" s="37">
        <v>0</v>
      </c>
      <c r="AE282" s="37">
        <v>0</v>
      </c>
      <c r="AF282" s="37">
        <v>0</v>
      </c>
      <c r="AG282" s="37">
        <v>8</v>
      </c>
      <c r="AH282" s="37">
        <v>0</v>
      </c>
      <c r="AI282" s="37">
        <v>0</v>
      </c>
      <c r="AJ282" s="37">
        <v>0</v>
      </c>
      <c r="AK282" s="37">
        <v>0</v>
      </c>
      <c r="AL282" s="37">
        <v>0</v>
      </c>
      <c r="AM282" s="37">
        <v>0</v>
      </c>
      <c r="AN282" s="37">
        <v>0</v>
      </c>
      <c r="AO282" s="37">
        <v>0</v>
      </c>
      <c r="AP282" s="37">
        <v>0</v>
      </c>
      <c r="AQ282" s="37">
        <v>0</v>
      </c>
      <c r="AR282" s="37">
        <v>0</v>
      </c>
      <c r="AS282" s="87" t="s">
        <v>522</v>
      </c>
    </row>
    <row r="283" spans="1:45" ht="30.75" customHeight="1">
      <c r="A283" s="37">
        <f t="shared" si="64"/>
        <v>271</v>
      </c>
      <c r="B283" s="37" t="s">
        <v>166</v>
      </c>
      <c r="C283" s="38" t="s">
        <v>183</v>
      </c>
      <c r="D283" s="39" t="s">
        <v>220</v>
      </c>
      <c r="E283" s="34" t="s">
        <v>154</v>
      </c>
      <c r="F283" s="33" t="s">
        <v>130</v>
      </c>
      <c r="G283" s="34" t="s">
        <v>75</v>
      </c>
      <c r="H283" s="34"/>
      <c r="I283" s="37" t="s">
        <v>386</v>
      </c>
      <c r="J283" s="37" t="s">
        <v>387</v>
      </c>
      <c r="K283" s="37" t="s">
        <v>22</v>
      </c>
      <c r="L283" s="37" t="s">
        <v>250</v>
      </c>
      <c r="M283" s="37" t="s">
        <v>476</v>
      </c>
      <c r="N283" s="78" t="s">
        <v>512</v>
      </c>
      <c r="O283" s="40">
        <f t="shared" si="58"/>
        <v>8</v>
      </c>
      <c r="P283" s="36">
        <f>IF(O283=0,0,IF(H283=0,VLOOKUP(G283,'Ma-Chuc_Danh'!$A$5:$C$9,2,0),VLOOKUP(G283,'Ma-Chuc_Danh'!$E$5:$G$7,2,0)))</f>
        <v>70000</v>
      </c>
      <c r="Q283" s="41">
        <f t="shared" si="60"/>
        <v>560000</v>
      </c>
      <c r="R283" s="40">
        <f t="shared" si="59"/>
        <v>0</v>
      </c>
      <c r="S283" s="36">
        <f>IF(R283=0,0,IF(H283=0,VLOOKUP(G283,'Ma-Chuc_Danh'!$A$5:$C$9,3,0),VLOOKUP(G283,'Ma-Chuc_Danh'!$E$5:$G$7,3,0)))</f>
        <v>0</v>
      </c>
      <c r="T283" s="41">
        <f t="shared" si="61"/>
        <v>0</v>
      </c>
      <c r="U283" s="35">
        <f t="shared" si="62"/>
        <v>8</v>
      </c>
      <c r="V283" s="41">
        <f t="shared" si="63"/>
        <v>560000</v>
      </c>
      <c r="W283" s="41"/>
      <c r="X283" s="41">
        <f t="shared" si="65"/>
        <v>560000</v>
      </c>
      <c r="Y283" s="41"/>
      <c r="Z283" s="37">
        <v>0</v>
      </c>
      <c r="AA283" s="37">
        <v>0</v>
      </c>
      <c r="AB283" s="37">
        <v>0</v>
      </c>
      <c r="AC283" s="37">
        <v>0</v>
      </c>
      <c r="AD283" s="37">
        <v>0</v>
      </c>
      <c r="AE283" s="37">
        <v>0</v>
      </c>
      <c r="AF283" s="37">
        <v>0</v>
      </c>
      <c r="AG283" s="37">
        <v>8</v>
      </c>
      <c r="AH283" s="37">
        <v>0</v>
      </c>
      <c r="AI283" s="37">
        <v>0</v>
      </c>
      <c r="AJ283" s="37">
        <v>0</v>
      </c>
      <c r="AK283" s="37">
        <v>0</v>
      </c>
      <c r="AL283" s="37">
        <v>0</v>
      </c>
      <c r="AM283" s="37">
        <v>0</v>
      </c>
      <c r="AN283" s="37">
        <v>0</v>
      </c>
      <c r="AO283" s="37">
        <v>0</v>
      </c>
      <c r="AP283" s="37">
        <v>0</v>
      </c>
      <c r="AQ283" s="37">
        <v>0</v>
      </c>
      <c r="AR283" s="37">
        <v>0</v>
      </c>
      <c r="AS283" s="87" t="s">
        <v>522</v>
      </c>
    </row>
    <row r="284" spans="1:45" ht="30.75" customHeight="1">
      <c r="A284" s="37">
        <f t="shared" si="64"/>
        <v>272</v>
      </c>
      <c r="B284" s="37" t="s">
        <v>166</v>
      </c>
      <c r="C284" s="38" t="s">
        <v>183</v>
      </c>
      <c r="D284" s="39" t="s">
        <v>220</v>
      </c>
      <c r="E284" s="34" t="s">
        <v>154</v>
      </c>
      <c r="F284" s="39" t="s">
        <v>130</v>
      </c>
      <c r="G284" s="34" t="s">
        <v>75</v>
      </c>
      <c r="H284" s="34"/>
      <c r="I284" s="37" t="s">
        <v>386</v>
      </c>
      <c r="J284" s="37" t="s">
        <v>387</v>
      </c>
      <c r="K284" s="37" t="s">
        <v>22</v>
      </c>
      <c r="L284" s="37" t="s">
        <v>250</v>
      </c>
      <c r="M284" s="37" t="s">
        <v>476</v>
      </c>
      <c r="N284" s="78" t="s">
        <v>512</v>
      </c>
      <c r="O284" s="40">
        <f t="shared" si="58"/>
        <v>8</v>
      </c>
      <c r="P284" s="36">
        <f>IF(O284=0,0,IF(H284=0,VLOOKUP(G284,'Ma-Chuc_Danh'!$A$5:$C$9,2,0),VLOOKUP(G284,'Ma-Chuc_Danh'!$E$5:$G$7,2,0)))</f>
        <v>70000</v>
      </c>
      <c r="Q284" s="41">
        <f t="shared" si="60"/>
        <v>560000</v>
      </c>
      <c r="R284" s="40">
        <f t="shared" si="59"/>
        <v>0</v>
      </c>
      <c r="S284" s="36">
        <f>IF(R284=0,0,IF(H284=0,VLOOKUP(G284,'Ma-Chuc_Danh'!$A$5:$C$9,3,0),VLOOKUP(G284,'Ma-Chuc_Danh'!$E$5:$G$7,3,0)))</f>
        <v>0</v>
      </c>
      <c r="T284" s="41">
        <f t="shared" si="61"/>
        <v>0</v>
      </c>
      <c r="U284" s="35">
        <f t="shared" si="62"/>
        <v>8</v>
      </c>
      <c r="V284" s="41">
        <f t="shared" si="63"/>
        <v>560000</v>
      </c>
      <c r="W284" s="41"/>
      <c r="X284" s="41">
        <f t="shared" si="65"/>
        <v>560000</v>
      </c>
      <c r="Y284" s="41"/>
      <c r="Z284" s="37">
        <v>0</v>
      </c>
      <c r="AA284" s="37">
        <v>0</v>
      </c>
      <c r="AB284" s="37">
        <v>0</v>
      </c>
      <c r="AC284" s="37">
        <v>0</v>
      </c>
      <c r="AD284" s="37">
        <v>0</v>
      </c>
      <c r="AE284" s="37">
        <v>0</v>
      </c>
      <c r="AF284" s="37">
        <v>0</v>
      </c>
      <c r="AG284" s="37">
        <v>8</v>
      </c>
      <c r="AH284" s="37">
        <v>0</v>
      </c>
      <c r="AI284" s="37">
        <v>0</v>
      </c>
      <c r="AJ284" s="37">
        <v>0</v>
      </c>
      <c r="AK284" s="37">
        <v>0</v>
      </c>
      <c r="AL284" s="37">
        <v>0</v>
      </c>
      <c r="AM284" s="37">
        <v>0</v>
      </c>
      <c r="AN284" s="37">
        <v>0</v>
      </c>
      <c r="AO284" s="37">
        <v>0</v>
      </c>
      <c r="AP284" s="37">
        <v>0</v>
      </c>
      <c r="AQ284" s="37">
        <v>0</v>
      </c>
      <c r="AR284" s="37">
        <v>0</v>
      </c>
      <c r="AS284" s="87" t="s">
        <v>522</v>
      </c>
    </row>
    <row r="285" spans="1:45" ht="30.75" customHeight="1">
      <c r="A285" s="37">
        <f t="shared" si="64"/>
        <v>273</v>
      </c>
      <c r="B285" s="37" t="s">
        <v>166</v>
      </c>
      <c r="C285" s="38" t="s">
        <v>183</v>
      </c>
      <c r="D285" s="39" t="s">
        <v>220</v>
      </c>
      <c r="E285" s="34" t="s">
        <v>154</v>
      </c>
      <c r="F285" s="39" t="s">
        <v>130</v>
      </c>
      <c r="G285" s="34" t="s">
        <v>75</v>
      </c>
      <c r="H285" s="34"/>
      <c r="I285" s="37" t="s">
        <v>386</v>
      </c>
      <c r="J285" s="37" t="s">
        <v>387</v>
      </c>
      <c r="K285" s="37" t="s">
        <v>22</v>
      </c>
      <c r="L285" s="37" t="s">
        <v>251</v>
      </c>
      <c r="M285" s="37" t="s">
        <v>476</v>
      </c>
      <c r="N285" s="78" t="s">
        <v>512</v>
      </c>
      <c r="O285" s="40">
        <f t="shared" si="58"/>
        <v>8</v>
      </c>
      <c r="P285" s="36">
        <f>IF(O285=0,0,IF(H285=0,VLOOKUP(G285,'Ma-Chuc_Danh'!$A$5:$C$9,2,0),VLOOKUP(G285,'Ma-Chuc_Danh'!$E$5:$G$7,2,0)))</f>
        <v>70000</v>
      </c>
      <c r="Q285" s="41">
        <f t="shared" si="60"/>
        <v>560000</v>
      </c>
      <c r="R285" s="40">
        <f t="shared" si="59"/>
        <v>0</v>
      </c>
      <c r="S285" s="36">
        <f>IF(R285=0,0,IF(H285=0,VLOOKUP(G285,'Ma-Chuc_Danh'!$A$5:$C$9,3,0),VLOOKUP(G285,'Ma-Chuc_Danh'!$E$5:$G$7,3,0)))</f>
        <v>0</v>
      </c>
      <c r="T285" s="41">
        <f t="shared" si="61"/>
        <v>0</v>
      </c>
      <c r="U285" s="35">
        <f t="shared" si="62"/>
        <v>8</v>
      </c>
      <c r="V285" s="41">
        <f t="shared" si="63"/>
        <v>560000</v>
      </c>
      <c r="W285" s="41"/>
      <c r="X285" s="41">
        <f t="shared" si="65"/>
        <v>560000</v>
      </c>
      <c r="Y285" s="41"/>
      <c r="Z285" s="37">
        <v>0</v>
      </c>
      <c r="AA285" s="37">
        <v>0</v>
      </c>
      <c r="AB285" s="37">
        <v>0</v>
      </c>
      <c r="AC285" s="37">
        <v>0</v>
      </c>
      <c r="AD285" s="37">
        <v>0</v>
      </c>
      <c r="AE285" s="37">
        <v>0</v>
      </c>
      <c r="AF285" s="37">
        <v>0</v>
      </c>
      <c r="AG285" s="37">
        <v>8</v>
      </c>
      <c r="AH285" s="37">
        <v>0</v>
      </c>
      <c r="AI285" s="37">
        <v>0</v>
      </c>
      <c r="AJ285" s="37">
        <v>0</v>
      </c>
      <c r="AK285" s="37">
        <v>0</v>
      </c>
      <c r="AL285" s="37">
        <v>0</v>
      </c>
      <c r="AM285" s="37">
        <v>0</v>
      </c>
      <c r="AN285" s="37">
        <v>0</v>
      </c>
      <c r="AO285" s="37">
        <v>0</v>
      </c>
      <c r="AP285" s="37">
        <v>0</v>
      </c>
      <c r="AQ285" s="37">
        <v>0</v>
      </c>
      <c r="AR285" s="37">
        <v>0</v>
      </c>
      <c r="AS285" s="87" t="s">
        <v>522</v>
      </c>
    </row>
    <row r="286" spans="1:45" ht="30.75" customHeight="1">
      <c r="A286" s="37">
        <f t="shared" si="64"/>
        <v>274</v>
      </c>
      <c r="B286" s="37" t="s">
        <v>166</v>
      </c>
      <c r="C286" s="38" t="s">
        <v>183</v>
      </c>
      <c r="D286" s="39" t="s">
        <v>220</v>
      </c>
      <c r="E286" s="34" t="s">
        <v>154</v>
      </c>
      <c r="F286" s="39" t="s">
        <v>130</v>
      </c>
      <c r="G286" s="34" t="s">
        <v>75</v>
      </c>
      <c r="H286" s="34"/>
      <c r="I286" s="37" t="s">
        <v>386</v>
      </c>
      <c r="J286" s="37" t="s">
        <v>387</v>
      </c>
      <c r="K286" s="37" t="s">
        <v>22</v>
      </c>
      <c r="L286" s="37" t="s">
        <v>251</v>
      </c>
      <c r="M286" s="37" t="s">
        <v>476</v>
      </c>
      <c r="N286" s="78" t="s">
        <v>512</v>
      </c>
      <c r="O286" s="40">
        <f t="shared" ref="O286:O338" si="66">SUM(Z286:AK286)</f>
        <v>8</v>
      </c>
      <c r="P286" s="36">
        <f>IF(O286=0,0,IF(H286=0,VLOOKUP(G286,'Ma-Chuc_Danh'!$A$5:$C$9,2,0),VLOOKUP(G286,'Ma-Chuc_Danh'!$E$5:$G$7,2,0)))</f>
        <v>70000</v>
      </c>
      <c r="Q286" s="41">
        <f t="shared" si="60"/>
        <v>560000</v>
      </c>
      <c r="R286" s="40">
        <f t="shared" ref="R286:R339" si="67">SUM(AL286:AR286)</f>
        <v>0</v>
      </c>
      <c r="S286" s="36">
        <f>IF(R286=0,0,IF(H286=0,VLOOKUP(G286,'Ma-Chuc_Danh'!$A$5:$C$9,3,0),VLOOKUP(G286,'Ma-Chuc_Danh'!$E$5:$G$7,3,0)))</f>
        <v>0</v>
      </c>
      <c r="T286" s="41">
        <f t="shared" si="61"/>
        <v>0</v>
      </c>
      <c r="U286" s="35">
        <f t="shared" si="62"/>
        <v>8</v>
      </c>
      <c r="V286" s="41">
        <f t="shared" si="63"/>
        <v>560000</v>
      </c>
      <c r="W286" s="41"/>
      <c r="X286" s="41">
        <f t="shared" si="65"/>
        <v>560000</v>
      </c>
      <c r="Y286" s="41"/>
      <c r="Z286" s="37">
        <v>0</v>
      </c>
      <c r="AA286" s="37">
        <v>0</v>
      </c>
      <c r="AB286" s="37">
        <v>0</v>
      </c>
      <c r="AC286" s="37">
        <v>0</v>
      </c>
      <c r="AD286" s="37">
        <v>0</v>
      </c>
      <c r="AE286" s="37">
        <v>0</v>
      </c>
      <c r="AF286" s="37">
        <v>0</v>
      </c>
      <c r="AG286" s="37">
        <v>8</v>
      </c>
      <c r="AH286" s="37">
        <v>0</v>
      </c>
      <c r="AI286" s="37">
        <v>0</v>
      </c>
      <c r="AJ286" s="37">
        <v>0</v>
      </c>
      <c r="AK286" s="37">
        <v>0</v>
      </c>
      <c r="AL286" s="37">
        <v>0</v>
      </c>
      <c r="AM286" s="37">
        <v>0</v>
      </c>
      <c r="AN286" s="37">
        <v>0</v>
      </c>
      <c r="AO286" s="37">
        <v>0</v>
      </c>
      <c r="AP286" s="37">
        <v>0</v>
      </c>
      <c r="AQ286" s="37">
        <v>0</v>
      </c>
      <c r="AR286" s="37">
        <v>0</v>
      </c>
      <c r="AS286" s="87" t="s">
        <v>522</v>
      </c>
    </row>
    <row r="287" spans="1:45" ht="30.75" customHeight="1">
      <c r="A287" s="37">
        <f t="shared" si="64"/>
        <v>275</v>
      </c>
      <c r="B287" s="37" t="s">
        <v>166</v>
      </c>
      <c r="C287" s="38" t="s">
        <v>183</v>
      </c>
      <c r="D287" s="39" t="s">
        <v>220</v>
      </c>
      <c r="E287" s="34" t="s">
        <v>154</v>
      </c>
      <c r="F287" s="33" t="s">
        <v>130</v>
      </c>
      <c r="G287" s="34" t="s">
        <v>75</v>
      </c>
      <c r="H287" s="34"/>
      <c r="I287" s="37" t="s">
        <v>386</v>
      </c>
      <c r="J287" s="37" t="s">
        <v>387</v>
      </c>
      <c r="K287" s="37" t="s">
        <v>22</v>
      </c>
      <c r="L287" s="37" t="s">
        <v>251</v>
      </c>
      <c r="M287" s="37" t="s">
        <v>476</v>
      </c>
      <c r="N287" s="78" t="s">
        <v>512</v>
      </c>
      <c r="O287" s="40">
        <f t="shared" si="66"/>
        <v>8</v>
      </c>
      <c r="P287" s="36">
        <f>IF(O287=0,0,IF(H287=0,VLOOKUP(G287,'Ma-Chuc_Danh'!$A$5:$C$9,2,0),VLOOKUP(G287,'Ma-Chuc_Danh'!$E$5:$G$7,2,0)))</f>
        <v>70000</v>
      </c>
      <c r="Q287" s="41">
        <f t="shared" si="60"/>
        <v>560000</v>
      </c>
      <c r="R287" s="40">
        <f t="shared" si="67"/>
        <v>0</v>
      </c>
      <c r="S287" s="36">
        <f>IF(R287=0,0,IF(H287=0,VLOOKUP(G287,'Ma-Chuc_Danh'!$A$5:$C$9,3,0),VLOOKUP(G287,'Ma-Chuc_Danh'!$E$5:$G$7,3,0)))</f>
        <v>0</v>
      </c>
      <c r="T287" s="41">
        <f t="shared" si="61"/>
        <v>0</v>
      </c>
      <c r="U287" s="35">
        <f t="shared" si="62"/>
        <v>8</v>
      </c>
      <c r="V287" s="41">
        <f t="shared" si="63"/>
        <v>560000</v>
      </c>
      <c r="W287" s="41"/>
      <c r="X287" s="41">
        <f t="shared" si="65"/>
        <v>560000</v>
      </c>
      <c r="Y287" s="41"/>
      <c r="Z287" s="37">
        <v>0</v>
      </c>
      <c r="AA287" s="37">
        <v>0</v>
      </c>
      <c r="AB287" s="37">
        <v>0</v>
      </c>
      <c r="AC287" s="37">
        <v>0</v>
      </c>
      <c r="AD287" s="37">
        <v>0</v>
      </c>
      <c r="AE287" s="37">
        <v>0</v>
      </c>
      <c r="AF287" s="37">
        <v>0</v>
      </c>
      <c r="AG287" s="37">
        <v>8</v>
      </c>
      <c r="AH287" s="37">
        <v>0</v>
      </c>
      <c r="AI287" s="37">
        <v>0</v>
      </c>
      <c r="AJ287" s="37">
        <v>0</v>
      </c>
      <c r="AK287" s="37">
        <v>0</v>
      </c>
      <c r="AL287" s="37">
        <v>0</v>
      </c>
      <c r="AM287" s="37">
        <v>0</v>
      </c>
      <c r="AN287" s="37">
        <v>0</v>
      </c>
      <c r="AO287" s="37">
        <v>0</v>
      </c>
      <c r="AP287" s="37">
        <v>0</v>
      </c>
      <c r="AQ287" s="37">
        <v>0</v>
      </c>
      <c r="AR287" s="37">
        <v>0</v>
      </c>
      <c r="AS287" s="87" t="s">
        <v>522</v>
      </c>
    </row>
    <row r="288" spans="1:45" ht="30.75" customHeight="1">
      <c r="A288" s="37">
        <f t="shared" si="64"/>
        <v>276</v>
      </c>
      <c r="B288" s="37" t="s">
        <v>166</v>
      </c>
      <c r="C288" s="38" t="s">
        <v>183</v>
      </c>
      <c r="D288" s="39" t="s">
        <v>220</v>
      </c>
      <c r="E288" s="34" t="s">
        <v>154</v>
      </c>
      <c r="F288" s="33" t="s">
        <v>130</v>
      </c>
      <c r="G288" s="34" t="s">
        <v>75</v>
      </c>
      <c r="H288" s="34"/>
      <c r="I288" s="37" t="s">
        <v>386</v>
      </c>
      <c r="J288" s="37" t="s">
        <v>387</v>
      </c>
      <c r="K288" s="37" t="s">
        <v>22</v>
      </c>
      <c r="L288" s="37" t="s">
        <v>433</v>
      </c>
      <c r="M288" s="37" t="s">
        <v>476</v>
      </c>
      <c r="N288" s="78" t="s">
        <v>512</v>
      </c>
      <c r="O288" s="40">
        <f t="shared" si="66"/>
        <v>8</v>
      </c>
      <c r="P288" s="36">
        <f>IF(O288=0,0,IF(H288=0,VLOOKUP(G288,'Ma-Chuc_Danh'!$A$5:$C$9,2,0),VLOOKUP(G288,'Ma-Chuc_Danh'!$E$5:$G$7,2,0)))</f>
        <v>70000</v>
      </c>
      <c r="Q288" s="41">
        <f t="shared" si="60"/>
        <v>560000</v>
      </c>
      <c r="R288" s="40">
        <f t="shared" si="67"/>
        <v>0</v>
      </c>
      <c r="S288" s="36">
        <f>IF(R288=0,0,IF(H288=0,VLOOKUP(G288,'Ma-Chuc_Danh'!$A$5:$C$9,3,0),VLOOKUP(G288,'Ma-Chuc_Danh'!$E$5:$G$7,3,0)))</f>
        <v>0</v>
      </c>
      <c r="T288" s="41">
        <f t="shared" si="61"/>
        <v>0</v>
      </c>
      <c r="U288" s="35">
        <f t="shared" si="62"/>
        <v>8</v>
      </c>
      <c r="V288" s="41">
        <f t="shared" si="63"/>
        <v>560000</v>
      </c>
      <c r="W288" s="41"/>
      <c r="X288" s="41">
        <f t="shared" si="65"/>
        <v>560000</v>
      </c>
      <c r="Y288" s="41"/>
      <c r="Z288" s="37">
        <v>0</v>
      </c>
      <c r="AA288" s="37">
        <v>0</v>
      </c>
      <c r="AB288" s="37">
        <v>0</v>
      </c>
      <c r="AC288" s="37">
        <v>0</v>
      </c>
      <c r="AD288" s="37">
        <v>0</v>
      </c>
      <c r="AE288" s="37">
        <v>0</v>
      </c>
      <c r="AF288" s="37">
        <v>0</v>
      </c>
      <c r="AG288" s="37">
        <v>8</v>
      </c>
      <c r="AH288" s="37">
        <v>0</v>
      </c>
      <c r="AI288" s="37">
        <v>0</v>
      </c>
      <c r="AJ288" s="37">
        <v>0</v>
      </c>
      <c r="AK288" s="37">
        <v>0</v>
      </c>
      <c r="AL288" s="37">
        <v>0</v>
      </c>
      <c r="AM288" s="37">
        <v>0</v>
      </c>
      <c r="AN288" s="37">
        <v>0</v>
      </c>
      <c r="AO288" s="37">
        <v>0</v>
      </c>
      <c r="AP288" s="37">
        <v>0</v>
      </c>
      <c r="AQ288" s="37">
        <v>0</v>
      </c>
      <c r="AR288" s="37">
        <v>0</v>
      </c>
      <c r="AS288" s="87" t="s">
        <v>522</v>
      </c>
    </row>
    <row r="289" spans="1:45" ht="30.75" customHeight="1">
      <c r="A289" s="37">
        <f t="shared" si="64"/>
        <v>277</v>
      </c>
      <c r="B289" s="37" t="s">
        <v>166</v>
      </c>
      <c r="C289" s="38" t="s">
        <v>183</v>
      </c>
      <c r="D289" s="42" t="s">
        <v>220</v>
      </c>
      <c r="E289" s="34" t="s">
        <v>154</v>
      </c>
      <c r="F289" s="42" t="s">
        <v>130</v>
      </c>
      <c r="G289" s="34" t="s">
        <v>75</v>
      </c>
      <c r="H289" s="34"/>
      <c r="I289" s="37" t="s">
        <v>386</v>
      </c>
      <c r="J289" s="37" t="s">
        <v>387</v>
      </c>
      <c r="K289" s="37" t="s">
        <v>22</v>
      </c>
      <c r="L289" s="37" t="s">
        <v>433</v>
      </c>
      <c r="M289" s="37" t="s">
        <v>476</v>
      </c>
      <c r="N289" s="78" t="s">
        <v>512</v>
      </c>
      <c r="O289" s="40">
        <f t="shared" si="66"/>
        <v>8</v>
      </c>
      <c r="P289" s="36">
        <f>IF(O289=0,0,IF(H289=0,VLOOKUP(G289,'Ma-Chuc_Danh'!$A$5:$C$9,2,0),VLOOKUP(G289,'Ma-Chuc_Danh'!$E$5:$G$7,2,0)))</f>
        <v>70000</v>
      </c>
      <c r="Q289" s="41">
        <f t="shared" ref="Q289:Q333" si="68">ROUND(P289*O289,0)</f>
        <v>560000</v>
      </c>
      <c r="R289" s="40">
        <f t="shared" si="67"/>
        <v>0</v>
      </c>
      <c r="S289" s="36">
        <f>IF(R289=0,0,IF(H289=0,VLOOKUP(G289,'Ma-Chuc_Danh'!$A$5:$C$9,3,0),VLOOKUP(G289,'Ma-Chuc_Danh'!$E$5:$G$7,3,0)))</f>
        <v>0</v>
      </c>
      <c r="T289" s="41">
        <f t="shared" ref="T289:T333" si="69">ROUND(S289*R289,0)</f>
        <v>0</v>
      </c>
      <c r="U289" s="35">
        <f t="shared" ref="U289:U333" si="70">R289+O289</f>
        <v>8</v>
      </c>
      <c r="V289" s="41">
        <f t="shared" ref="V289:V333" si="71">T289+Q289</f>
        <v>560000</v>
      </c>
      <c r="W289" s="41"/>
      <c r="X289" s="41">
        <f t="shared" si="65"/>
        <v>560000</v>
      </c>
      <c r="Y289" s="41"/>
      <c r="Z289" s="37">
        <v>0</v>
      </c>
      <c r="AA289" s="37">
        <v>0</v>
      </c>
      <c r="AB289" s="37">
        <v>0</v>
      </c>
      <c r="AC289" s="37">
        <v>0</v>
      </c>
      <c r="AD289" s="37">
        <v>0</v>
      </c>
      <c r="AE289" s="37">
        <v>0</v>
      </c>
      <c r="AF289" s="37">
        <v>0</v>
      </c>
      <c r="AG289" s="37">
        <v>8</v>
      </c>
      <c r="AH289" s="37">
        <v>0</v>
      </c>
      <c r="AI289" s="37">
        <v>0</v>
      </c>
      <c r="AJ289" s="37">
        <v>0</v>
      </c>
      <c r="AK289" s="37">
        <v>0</v>
      </c>
      <c r="AL289" s="37">
        <v>0</v>
      </c>
      <c r="AM289" s="37">
        <v>0</v>
      </c>
      <c r="AN289" s="37">
        <v>0</v>
      </c>
      <c r="AO289" s="37">
        <v>0</v>
      </c>
      <c r="AP289" s="37">
        <v>0</v>
      </c>
      <c r="AQ289" s="37">
        <v>0</v>
      </c>
      <c r="AR289" s="37">
        <v>0</v>
      </c>
      <c r="AS289" s="87" t="s">
        <v>522</v>
      </c>
    </row>
    <row r="290" spans="1:45" ht="30.75" customHeight="1">
      <c r="A290" s="37">
        <f t="shared" si="64"/>
        <v>278</v>
      </c>
      <c r="B290" s="37" t="s">
        <v>166</v>
      </c>
      <c r="C290" s="38" t="s">
        <v>183</v>
      </c>
      <c r="D290" s="42" t="s">
        <v>220</v>
      </c>
      <c r="E290" s="34" t="s">
        <v>154</v>
      </c>
      <c r="F290" s="42" t="s">
        <v>130</v>
      </c>
      <c r="G290" s="34" t="s">
        <v>75</v>
      </c>
      <c r="H290" s="34"/>
      <c r="I290" s="37" t="s">
        <v>386</v>
      </c>
      <c r="J290" s="37" t="s">
        <v>387</v>
      </c>
      <c r="K290" s="37" t="s">
        <v>22</v>
      </c>
      <c r="L290" s="37" t="s">
        <v>433</v>
      </c>
      <c r="M290" s="37" t="s">
        <v>476</v>
      </c>
      <c r="N290" s="78" t="s">
        <v>512</v>
      </c>
      <c r="O290" s="40">
        <f t="shared" si="66"/>
        <v>8</v>
      </c>
      <c r="P290" s="36">
        <f>IF(O290=0,0,IF(H290=0,VLOOKUP(G290,'Ma-Chuc_Danh'!$A$5:$C$9,2,0),VLOOKUP(G290,'Ma-Chuc_Danh'!$E$5:$G$7,2,0)))</f>
        <v>70000</v>
      </c>
      <c r="Q290" s="41">
        <f t="shared" si="68"/>
        <v>560000</v>
      </c>
      <c r="R290" s="40">
        <f t="shared" si="67"/>
        <v>0</v>
      </c>
      <c r="S290" s="36">
        <f>IF(R290=0,0,IF(H290=0,VLOOKUP(G290,'Ma-Chuc_Danh'!$A$5:$C$9,3,0),VLOOKUP(G290,'Ma-Chuc_Danh'!$E$5:$G$7,3,0)))</f>
        <v>0</v>
      </c>
      <c r="T290" s="41">
        <f t="shared" si="69"/>
        <v>0</v>
      </c>
      <c r="U290" s="35">
        <f t="shared" si="70"/>
        <v>8</v>
      </c>
      <c r="V290" s="41">
        <f t="shared" si="71"/>
        <v>560000</v>
      </c>
      <c r="W290" s="41"/>
      <c r="X290" s="41">
        <f t="shared" si="65"/>
        <v>560000</v>
      </c>
      <c r="Y290" s="41"/>
      <c r="Z290" s="37">
        <v>0</v>
      </c>
      <c r="AA290" s="37">
        <v>0</v>
      </c>
      <c r="AB290" s="37">
        <v>0</v>
      </c>
      <c r="AC290" s="37">
        <v>0</v>
      </c>
      <c r="AD290" s="37">
        <v>0</v>
      </c>
      <c r="AE290" s="37">
        <v>0</v>
      </c>
      <c r="AF290" s="37">
        <v>0</v>
      </c>
      <c r="AG290" s="37">
        <v>8</v>
      </c>
      <c r="AH290" s="37">
        <v>0</v>
      </c>
      <c r="AI290" s="37">
        <v>0</v>
      </c>
      <c r="AJ290" s="37">
        <v>0</v>
      </c>
      <c r="AK290" s="37">
        <v>0</v>
      </c>
      <c r="AL290" s="37">
        <v>0</v>
      </c>
      <c r="AM290" s="37">
        <v>0</v>
      </c>
      <c r="AN290" s="37">
        <v>0</v>
      </c>
      <c r="AO290" s="37">
        <v>0</v>
      </c>
      <c r="AP290" s="37">
        <v>0</v>
      </c>
      <c r="AQ290" s="37">
        <v>0</v>
      </c>
      <c r="AR290" s="37">
        <v>0</v>
      </c>
      <c r="AS290" s="87" t="s">
        <v>522</v>
      </c>
    </row>
    <row r="291" spans="1:45" ht="30.75" customHeight="1">
      <c r="A291" s="37">
        <f t="shared" si="64"/>
        <v>279</v>
      </c>
      <c r="B291" s="37" t="s">
        <v>166</v>
      </c>
      <c r="C291" s="38" t="s">
        <v>183</v>
      </c>
      <c r="D291" s="42" t="s">
        <v>220</v>
      </c>
      <c r="E291" s="34" t="s">
        <v>154</v>
      </c>
      <c r="F291" s="42" t="s">
        <v>130</v>
      </c>
      <c r="G291" s="34" t="s">
        <v>75</v>
      </c>
      <c r="H291" s="34"/>
      <c r="I291" s="37" t="s">
        <v>386</v>
      </c>
      <c r="J291" s="37" t="s">
        <v>387</v>
      </c>
      <c r="K291" s="37" t="s">
        <v>22</v>
      </c>
      <c r="L291" s="37" t="s">
        <v>434</v>
      </c>
      <c r="M291" s="37" t="s">
        <v>476</v>
      </c>
      <c r="N291" s="78" t="s">
        <v>512</v>
      </c>
      <c r="O291" s="40">
        <f t="shared" si="66"/>
        <v>8</v>
      </c>
      <c r="P291" s="36">
        <f>IF(O291=0,0,IF(H291=0,VLOOKUP(G291,'Ma-Chuc_Danh'!$A$5:$C$9,2,0),VLOOKUP(G291,'Ma-Chuc_Danh'!$E$5:$G$7,2,0)))</f>
        <v>70000</v>
      </c>
      <c r="Q291" s="41">
        <f t="shared" si="68"/>
        <v>560000</v>
      </c>
      <c r="R291" s="40">
        <f t="shared" si="67"/>
        <v>0</v>
      </c>
      <c r="S291" s="36">
        <f>IF(R291=0,0,IF(H291=0,VLOOKUP(G291,'Ma-Chuc_Danh'!$A$5:$C$9,3,0),VLOOKUP(G291,'Ma-Chuc_Danh'!$E$5:$G$7,3,0)))</f>
        <v>0</v>
      </c>
      <c r="T291" s="41">
        <f t="shared" si="69"/>
        <v>0</v>
      </c>
      <c r="U291" s="35">
        <f t="shared" si="70"/>
        <v>8</v>
      </c>
      <c r="V291" s="41">
        <f t="shared" si="71"/>
        <v>560000</v>
      </c>
      <c r="W291" s="41"/>
      <c r="X291" s="41">
        <f t="shared" si="65"/>
        <v>560000</v>
      </c>
      <c r="Y291" s="41"/>
      <c r="Z291" s="37">
        <v>0</v>
      </c>
      <c r="AA291" s="37">
        <v>0</v>
      </c>
      <c r="AB291" s="37">
        <v>0</v>
      </c>
      <c r="AC291" s="37">
        <v>0</v>
      </c>
      <c r="AD291" s="37">
        <v>0</v>
      </c>
      <c r="AE291" s="37">
        <v>0</v>
      </c>
      <c r="AF291" s="37">
        <v>0</v>
      </c>
      <c r="AG291" s="37">
        <v>8</v>
      </c>
      <c r="AH291" s="37">
        <v>0</v>
      </c>
      <c r="AI291" s="37">
        <v>0</v>
      </c>
      <c r="AJ291" s="37">
        <v>0</v>
      </c>
      <c r="AK291" s="37">
        <v>0</v>
      </c>
      <c r="AL291" s="37">
        <v>0</v>
      </c>
      <c r="AM291" s="37">
        <v>0</v>
      </c>
      <c r="AN291" s="37">
        <v>0</v>
      </c>
      <c r="AO291" s="37">
        <v>0</v>
      </c>
      <c r="AP291" s="37">
        <v>0</v>
      </c>
      <c r="AQ291" s="37">
        <v>0</v>
      </c>
      <c r="AR291" s="37">
        <v>0</v>
      </c>
      <c r="AS291" s="87" t="s">
        <v>522</v>
      </c>
    </row>
    <row r="292" spans="1:45" ht="30.75" customHeight="1">
      <c r="A292" s="37">
        <f t="shared" si="64"/>
        <v>280</v>
      </c>
      <c r="B292" s="37" t="s">
        <v>166</v>
      </c>
      <c r="C292" s="38" t="s">
        <v>183</v>
      </c>
      <c r="D292" s="39" t="s">
        <v>220</v>
      </c>
      <c r="E292" s="34" t="s">
        <v>154</v>
      </c>
      <c r="F292" s="39" t="s">
        <v>130</v>
      </c>
      <c r="G292" s="34" t="s">
        <v>75</v>
      </c>
      <c r="H292" s="34"/>
      <c r="I292" s="37" t="s">
        <v>386</v>
      </c>
      <c r="J292" s="37" t="s">
        <v>387</v>
      </c>
      <c r="K292" s="37" t="s">
        <v>22</v>
      </c>
      <c r="L292" s="37" t="s">
        <v>435</v>
      </c>
      <c r="M292" s="37" t="s">
        <v>476</v>
      </c>
      <c r="N292" s="78" t="s">
        <v>512</v>
      </c>
      <c r="O292" s="40">
        <f t="shared" si="66"/>
        <v>8</v>
      </c>
      <c r="P292" s="36">
        <f>IF(O292=0,0,IF(H292=0,VLOOKUP(G292,'Ma-Chuc_Danh'!$A$5:$C$9,2,0),VLOOKUP(G292,'Ma-Chuc_Danh'!$E$5:$G$7,2,0)))</f>
        <v>70000</v>
      </c>
      <c r="Q292" s="41">
        <f t="shared" si="68"/>
        <v>560000</v>
      </c>
      <c r="R292" s="40">
        <f t="shared" si="67"/>
        <v>0</v>
      </c>
      <c r="S292" s="36">
        <f>IF(R292=0,0,IF(H292=0,VLOOKUP(G292,'Ma-Chuc_Danh'!$A$5:$C$9,3,0),VLOOKUP(G292,'Ma-Chuc_Danh'!$E$5:$G$7,3,0)))</f>
        <v>0</v>
      </c>
      <c r="T292" s="41">
        <f t="shared" si="69"/>
        <v>0</v>
      </c>
      <c r="U292" s="35">
        <f t="shared" si="70"/>
        <v>8</v>
      </c>
      <c r="V292" s="41">
        <f t="shared" si="71"/>
        <v>560000</v>
      </c>
      <c r="W292" s="41"/>
      <c r="X292" s="41">
        <f t="shared" si="65"/>
        <v>560000</v>
      </c>
      <c r="Y292" s="41"/>
      <c r="Z292" s="37">
        <v>0</v>
      </c>
      <c r="AA292" s="37">
        <v>0</v>
      </c>
      <c r="AB292" s="37">
        <v>0</v>
      </c>
      <c r="AC292" s="37">
        <v>0</v>
      </c>
      <c r="AD292" s="37">
        <v>0</v>
      </c>
      <c r="AE292" s="37">
        <v>0</v>
      </c>
      <c r="AF292" s="37">
        <v>0</v>
      </c>
      <c r="AG292" s="37">
        <v>8</v>
      </c>
      <c r="AH292" s="37">
        <v>0</v>
      </c>
      <c r="AI292" s="37">
        <v>0</v>
      </c>
      <c r="AJ292" s="37">
        <v>0</v>
      </c>
      <c r="AK292" s="37">
        <v>0</v>
      </c>
      <c r="AL292" s="37">
        <v>0</v>
      </c>
      <c r="AM292" s="37">
        <v>0</v>
      </c>
      <c r="AN292" s="37">
        <v>0</v>
      </c>
      <c r="AO292" s="37">
        <v>0</v>
      </c>
      <c r="AP292" s="37">
        <v>0</v>
      </c>
      <c r="AQ292" s="37">
        <v>0</v>
      </c>
      <c r="AR292" s="37">
        <v>0</v>
      </c>
      <c r="AS292" s="87" t="s">
        <v>522</v>
      </c>
    </row>
    <row r="293" spans="1:45" ht="30.75" customHeight="1">
      <c r="A293" s="37">
        <f t="shared" si="64"/>
        <v>281</v>
      </c>
      <c r="B293" s="37" t="s">
        <v>166</v>
      </c>
      <c r="C293" s="38" t="s">
        <v>183</v>
      </c>
      <c r="D293" s="39" t="s">
        <v>220</v>
      </c>
      <c r="E293" s="34" t="s">
        <v>154</v>
      </c>
      <c r="F293" s="39" t="s">
        <v>130</v>
      </c>
      <c r="G293" s="34" t="s">
        <v>75</v>
      </c>
      <c r="H293" s="34"/>
      <c r="I293" s="37" t="s">
        <v>386</v>
      </c>
      <c r="J293" s="37" t="s">
        <v>387</v>
      </c>
      <c r="K293" s="37" t="s">
        <v>22</v>
      </c>
      <c r="L293" s="37" t="s">
        <v>435</v>
      </c>
      <c r="M293" s="37" t="s">
        <v>476</v>
      </c>
      <c r="N293" s="78" t="s">
        <v>512</v>
      </c>
      <c r="O293" s="40">
        <f>SUM(Z293:AK293)</f>
        <v>8</v>
      </c>
      <c r="P293" s="36">
        <f>IF(O293=0,0,IF(H293=0,VLOOKUP(G293,'Ma-Chuc_Danh'!$A$5:$C$9,2,0),VLOOKUP(G293,'Ma-Chuc_Danh'!$E$5:$G$7,2,0)))</f>
        <v>70000</v>
      </c>
      <c r="Q293" s="41">
        <f>ROUND(P293*O293,0)</f>
        <v>560000</v>
      </c>
      <c r="R293" s="40">
        <f>SUM(AL293:AR293)</f>
        <v>0</v>
      </c>
      <c r="S293" s="36">
        <f>IF(R293=0,0,IF(H293=0,VLOOKUP(G293,'Ma-Chuc_Danh'!$A$5:$C$9,3,0),VLOOKUP(G293,'Ma-Chuc_Danh'!$E$5:$G$7,3,0)))</f>
        <v>0</v>
      </c>
      <c r="T293" s="41">
        <f>ROUND(S293*R293,0)</f>
        <v>0</v>
      </c>
      <c r="U293" s="35">
        <f>R293+O293</f>
        <v>8</v>
      </c>
      <c r="V293" s="41">
        <f>T293+Q293</f>
        <v>560000</v>
      </c>
      <c r="W293" s="41"/>
      <c r="X293" s="41">
        <f t="shared" si="65"/>
        <v>560000</v>
      </c>
      <c r="Y293" s="41"/>
      <c r="Z293" s="37">
        <v>0</v>
      </c>
      <c r="AA293" s="37">
        <v>0</v>
      </c>
      <c r="AB293" s="37">
        <v>0</v>
      </c>
      <c r="AC293" s="37">
        <v>0</v>
      </c>
      <c r="AD293" s="37">
        <v>0</v>
      </c>
      <c r="AE293" s="37">
        <v>0</v>
      </c>
      <c r="AF293" s="37">
        <v>0</v>
      </c>
      <c r="AG293" s="37">
        <v>8</v>
      </c>
      <c r="AH293" s="37">
        <v>0</v>
      </c>
      <c r="AI293" s="37">
        <v>0</v>
      </c>
      <c r="AJ293" s="37">
        <v>0</v>
      </c>
      <c r="AK293" s="37">
        <v>0</v>
      </c>
      <c r="AL293" s="37">
        <v>0</v>
      </c>
      <c r="AM293" s="37">
        <v>0</v>
      </c>
      <c r="AN293" s="37">
        <v>0</v>
      </c>
      <c r="AO293" s="37">
        <v>0</v>
      </c>
      <c r="AP293" s="37">
        <v>0</v>
      </c>
      <c r="AQ293" s="37">
        <v>0</v>
      </c>
      <c r="AR293" s="37">
        <v>0</v>
      </c>
      <c r="AS293" s="87" t="s">
        <v>522</v>
      </c>
    </row>
    <row r="294" spans="1:45" ht="30.75" customHeight="1">
      <c r="A294" s="37">
        <f t="shared" si="64"/>
        <v>282</v>
      </c>
      <c r="B294" s="37" t="s">
        <v>166</v>
      </c>
      <c r="C294" s="38" t="s">
        <v>183</v>
      </c>
      <c r="D294" s="42" t="s">
        <v>220</v>
      </c>
      <c r="E294" s="34" t="s">
        <v>154</v>
      </c>
      <c r="F294" s="39" t="s">
        <v>130</v>
      </c>
      <c r="G294" s="34" t="s">
        <v>75</v>
      </c>
      <c r="H294" s="34"/>
      <c r="I294" s="37" t="s">
        <v>386</v>
      </c>
      <c r="J294" s="37" t="s">
        <v>387</v>
      </c>
      <c r="K294" s="37" t="s">
        <v>22</v>
      </c>
      <c r="L294" s="37" t="s">
        <v>435</v>
      </c>
      <c r="M294" s="37" t="s">
        <v>476</v>
      </c>
      <c r="N294" s="78" t="s">
        <v>512</v>
      </c>
      <c r="O294" s="40">
        <f>SUM(Z294:AK294)</f>
        <v>8</v>
      </c>
      <c r="P294" s="36">
        <f>IF(O294=0,0,IF(H294=0,VLOOKUP(G294,'Ma-Chuc_Danh'!$A$5:$C$9,2,0),VLOOKUP(G294,'Ma-Chuc_Danh'!$E$5:$G$7,2,0)))</f>
        <v>70000</v>
      </c>
      <c r="Q294" s="41">
        <f>ROUND(P294*O294,0)</f>
        <v>560000</v>
      </c>
      <c r="R294" s="40">
        <f>SUM(AL294:AR294)</f>
        <v>0</v>
      </c>
      <c r="S294" s="36">
        <f>IF(R294=0,0,IF(H294=0,VLOOKUP(G294,'Ma-Chuc_Danh'!$A$5:$C$9,3,0),VLOOKUP(G294,'Ma-Chuc_Danh'!$E$5:$G$7,3,0)))</f>
        <v>0</v>
      </c>
      <c r="T294" s="41">
        <f>ROUND(S294*R294,0)</f>
        <v>0</v>
      </c>
      <c r="U294" s="35">
        <f>R294+O294</f>
        <v>8</v>
      </c>
      <c r="V294" s="41">
        <f>T294+Q294</f>
        <v>560000</v>
      </c>
      <c r="W294" s="41"/>
      <c r="X294" s="41">
        <f t="shared" si="65"/>
        <v>560000</v>
      </c>
      <c r="Y294" s="41"/>
      <c r="Z294" s="37">
        <v>0</v>
      </c>
      <c r="AA294" s="37">
        <v>0</v>
      </c>
      <c r="AB294" s="37">
        <v>0</v>
      </c>
      <c r="AC294" s="37">
        <v>0</v>
      </c>
      <c r="AD294" s="37">
        <v>0</v>
      </c>
      <c r="AE294" s="37">
        <v>0</v>
      </c>
      <c r="AF294" s="37">
        <v>0</v>
      </c>
      <c r="AG294" s="37">
        <v>8</v>
      </c>
      <c r="AH294" s="37">
        <v>0</v>
      </c>
      <c r="AI294" s="37">
        <v>0</v>
      </c>
      <c r="AJ294" s="37">
        <v>0</v>
      </c>
      <c r="AK294" s="37">
        <v>0</v>
      </c>
      <c r="AL294" s="37">
        <v>0</v>
      </c>
      <c r="AM294" s="37">
        <v>0</v>
      </c>
      <c r="AN294" s="37">
        <v>0</v>
      </c>
      <c r="AO294" s="37">
        <v>0</v>
      </c>
      <c r="AP294" s="37">
        <v>0</v>
      </c>
      <c r="AQ294" s="37">
        <v>0</v>
      </c>
      <c r="AR294" s="37">
        <v>0</v>
      </c>
      <c r="AS294" s="87" t="s">
        <v>522</v>
      </c>
    </row>
    <row r="295" spans="1:45" ht="30.75" customHeight="1">
      <c r="A295" s="37">
        <f t="shared" si="64"/>
        <v>283</v>
      </c>
      <c r="B295" s="37" t="s">
        <v>166</v>
      </c>
      <c r="C295" s="38" t="s">
        <v>183</v>
      </c>
      <c r="D295" s="42" t="s">
        <v>220</v>
      </c>
      <c r="E295" s="34" t="s">
        <v>154</v>
      </c>
      <c r="F295" s="39" t="s">
        <v>130</v>
      </c>
      <c r="G295" s="34" t="s">
        <v>75</v>
      </c>
      <c r="H295" s="34"/>
      <c r="I295" s="37" t="s">
        <v>386</v>
      </c>
      <c r="J295" s="37" t="s">
        <v>387</v>
      </c>
      <c r="K295" s="37" t="s">
        <v>22</v>
      </c>
      <c r="L295" s="37" t="s">
        <v>436</v>
      </c>
      <c r="M295" s="37" t="s">
        <v>476</v>
      </c>
      <c r="N295" s="78" t="s">
        <v>512</v>
      </c>
      <c r="O295" s="40">
        <f>SUM(Z295:AK295)</f>
        <v>8</v>
      </c>
      <c r="P295" s="36">
        <f>IF(O295=0,0,IF(H295=0,VLOOKUP(G295,'Ma-Chuc_Danh'!$A$5:$C$9,2,0),VLOOKUP(G295,'Ma-Chuc_Danh'!$E$5:$G$7,2,0)))</f>
        <v>70000</v>
      </c>
      <c r="Q295" s="41">
        <f>ROUND(P295*O295,0)</f>
        <v>560000</v>
      </c>
      <c r="R295" s="40">
        <f>SUM(AL295:AR295)</f>
        <v>0</v>
      </c>
      <c r="S295" s="36">
        <f>IF(R295=0,0,IF(H295=0,VLOOKUP(G295,'Ma-Chuc_Danh'!$A$5:$C$9,3,0),VLOOKUP(G295,'Ma-Chuc_Danh'!$E$5:$G$7,3,0)))</f>
        <v>0</v>
      </c>
      <c r="T295" s="41">
        <f>ROUND(S295*R295,0)</f>
        <v>0</v>
      </c>
      <c r="U295" s="35">
        <f>R295+O295</f>
        <v>8</v>
      </c>
      <c r="V295" s="41">
        <f>T295+Q295</f>
        <v>560000</v>
      </c>
      <c r="W295" s="41"/>
      <c r="X295" s="41">
        <f t="shared" si="65"/>
        <v>560000</v>
      </c>
      <c r="Y295" s="41"/>
      <c r="Z295" s="37">
        <v>0</v>
      </c>
      <c r="AA295" s="37">
        <v>0</v>
      </c>
      <c r="AB295" s="37">
        <v>0</v>
      </c>
      <c r="AC295" s="37">
        <v>0</v>
      </c>
      <c r="AD295" s="37">
        <v>0</v>
      </c>
      <c r="AE295" s="37">
        <v>0</v>
      </c>
      <c r="AF295" s="37">
        <v>0</v>
      </c>
      <c r="AG295" s="37">
        <v>8</v>
      </c>
      <c r="AH295" s="37">
        <v>0</v>
      </c>
      <c r="AI295" s="37">
        <v>0</v>
      </c>
      <c r="AJ295" s="37">
        <v>0</v>
      </c>
      <c r="AK295" s="37">
        <v>0</v>
      </c>
      <c r="AL295" s="37">
        <v>0</v>
      </c>
      <c r="AM295" s="37">
        <v>0</v>
      </c>
      <c r="AN295" s="37">
        <v>0</v>
      </c>
      <c r="AO295" s="37">
        <v>0</v>
      </c>
      <c r="AP295" s="37">
        <v>0</v>
      </c>
      <c r="AQ295" s="37">
        <v>0</v>
      </c>
      <c r="AR295" s="37">
        <v>0</v>
      </c>
      <c r="AS295" s="87" t="s">
        <v>522</v>
      </c>
    </row>
    <row r="296" spans="1:45" ht="30.75" customHeight="1">
      <c r="A296" s="37">
        <f t="shared" si="64"/>
        <v>284</v>
      </c>
      <c r="B296" s="37" t="s">
        <v>166</v>
      </c>
      <c r="C296" s="38" t="s">
        <v>183</v>
      </c>
      <c r="D296" s="42" t="s">
        <v>220</v>
      </c>
      <c r="E296" s="34" t="s">
        <v>154</v>
      </c>
      <c r="F296" s="39" t="s">
        <v>130</v>
      </c>
      <c r="G296" s="34" t="s">
        <v>75</v>
      </c>
      <c r="H296" s="34"/>
      <c r="I296" s="37" t="s">
        <v>386</v>
      </c>
      <c r="J296" s="37" t="s">
        <v>387</v>
      </c>
      <c r="K296" s="37" t="s">
        <v>22</v>
      </c>
      <c r="L296" s="37" t="s">
        <v>437</v>
      </c>
      <c r="M296" s="37" t="s">
        <v>476</v>
      </c>
      <c r="N296" s="78" t="s">
        <v>512</v>
      </c>
      <c r="O296" s="40">
        <f>SUM(Z296:AK296)</f>
        <v>8</v>
      </c>
      <c r="P296" s="36">
        <f>IF(O296=0,0,IF(H296=0,VLOOKUP(G296,'Ma-Chuc_Danh'!$A$5:$C$9,2,0),VLOOKUP(G296,'Ma-Chuc_Danh'!$E$5:$G$7,2,0)))</f>
        <v>70000</v>
      </c>
      <c r="Q296" s="41">
        <f>ROUND(P296*O296,0)</f>
        <v>560000</v>
      </c>
      <c r="R296" s="40">
        <f>SUM(AL296:AR296)</f>
        <v>0</v>
      </c>
      <c r="S296" s="36">
        <f>IF(R296=0,0,IF(H296=0,VLOOKUP(G296,'Ma-Chuc_Danh'!$A$5:$C$9,3,0),VLOOKUP(G296,'Ma-Chuc_Danh'!$E$5:$G$7,3,0)))</f>
        <v>0</v>
      </c>
      <c r="T296" s="41">
        <f>ROUND(S296*R296,0)</f>
        <v>0</v>
      </c>
      <c r="U296" s="35">
        <f>R296+O296</f>
        <v>8</v>
      </c>
      <c r="V296" s="41">
        <f>T296+Q296</f>
        <v>560000</v>
      </c>
      <c r="W296" s="41"/>
      <c r="X296" s="41">
        <f t="shared" si="65"/>
        <v>560000</v>
      </c>
      <c r="Y296" s="41"/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8</v>
      </c>
      <c r="AH296" s="37">
        <v>0</v>
      </c>
      <c r="AI296" s="37">
        <v>0</v>
      </c>
      <c r="AJ296" s="37">
        <v>0</v>
      </c>
      <c r="AK296" s="37">
        <v>0</v>
      </c>
      <c r="AL296" s="37">
        <v>0</v>
      </c>
      <c r="AM296" s="37">
        <v>0</v>
      </c>
      <c r="AN296" s="37">
        <v>0</v>
      </c>
      <c r="AO296" s="37">
        <v>0</v>
      </c>
      <c r="AP296" s="37">
        <v>0</v>
      </c>
      <c r="AQ296" s="37">
        <v>0</v>
      </c>
      <c r="AR296" s="37">
        <v>0</v>
      </c>
      <c r="AS296" s="87" t="s">
        <v>522</v>
      </c>
    </row>
    <row r="297" spans="1:45" ht="30.75" customHeight="1">
      <c r="A297" s="37">
        <f t="shared" si="64"/>
        <v>285</v>
      </c>
      <c r="B297" s="37" t="s">
        <v>166</v>
      </c>
      <c r="C297" s="38" t="s">
        <v>183</v>
      </c>
      <c r="D297" s="39" t="s">
        <v>220</v>
      </c>
      <c r="E297" s="34" t="s">
        <v>154</v>
      </c>
      <c r="F297" s="39" t="s">
        <v>130</v>
      </c>
      <c r="G297" s="34" t="s">
        <v>75</v>
      </c>
      <c r="H297" s="34"/>
      <c r="I297" s="37" t="s">
        <v>386</v>
      </c>
      <c r="J297" s="37" t="s">
        <v>387</v>
      </c>
      <c r="K297" s="37" t="s">
        <v>22</v>
      </c>
      <c r="L297" s="37" t="s">
        <v>437</v>
      </c>
      <c r="M297" s="37" t="s">
        <v>476</v>
      </c>
      <c r="N297" s="78" t="s">
        <v>512</v>
      </c>
      <c r="O297" s="40">
        <f t="shared" si="66"/>
        <v>8</v>
      </c>
      <c r="P297" s="36">
        <f>IF(O297=0,0,IF(H297=0,VLOOKUP(G297,'Ma-Chuc_Danh'!$A$5:$C$9,2,0),VLOOKUP(G297,'Ma-Chuc_Danh'!$E$5:$G$7,2,0)))</f>
        <v>70000</v>
      </c>
      <c r="Q297" s="41">
        <f t="shared" si="68"/>
        <v>560000</v>
      </c>
      <c r="R297" s="40">
        <f t="shared" si="67"/>
        <v>0</v>
      </c>
      <c r="S297" s="36">
        <f>IF(R297=0,0,IF(H297=0,VLOOKUP(G297,'Ma-Chuc_Danh'!$A$5:$C$9,3,0),VLOOKUP(G297,'Ma-Chuc_Danh'!$E$5:$G$7,3,0)))</f>
        <v>0</v>
      </c>
      <c r="T297" s="41">
        <f t="shared" si="69"/>
        <v>0</v>
      </c>
      <c r="U297" s="35">
        <f t="shared" si="70"/>
        <v>8</v>
      </c>
      <c r="V297" s="41">
        <f t="shared" si="71"/>
        <v>560000</v>
      </c>
      <c r="W297" s="41"/>
      <c r="X297" s="41">
        <f t="shared" si="65"/>
        <v>560000</v>
      </c>
      <c r="Y297" s="41"/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8</v>
      </c>
      <c r="AH297" s="37">
        <v>0</v>
      </c>
      <c r="AI297" s="37">
        <v>0</v>
      </c>
      <c r="AJ297" s="37">
        <v>0</v>
      </c>
      <c r="AK297" s="37">
        <v>0</v>
      </c>
      <c r="AL297" s="37">
        <v>0</v>
      </c>
      <c r="AM297" s="37">
        <v>0</v>
      </c>
      <c r="AN297" s="37">
        <v>0</v>
      </c>
      <c r="AO297" s="37">
        <v>0</v>
      </c>
      <c r="AP297" s="37">
        <v>0</v>
      </c>
      <c r="AQ297" s="37">
        <v>0</v>
      </c>
      <c r="AR297" s="37">
        <v>0</v>
      </c>
      <c r="AS297" s="87" t="s">
        <v>522</v>
      </c>
    </row>
    <row r="298" spans="1:45" ht="30.75" customHeight="1">
      <c r="A298" s="37">
        <f t="shared" si="64"/>
        <v>286</v>
      </c>
      <c r="B298" s="37" t="s">
        <v>166</v>
      </c>
      <c r="C298" s="38" t="s">
        <v>183</v>
      </c>
      <c r="D298" s="39" t="s">
        <v>220</v>
      </c>
      <c r="E298" s="34" t="s">
        <v>154</v>
      </c>
      <c r="F298" s="39" t="s">
        <v>130</v>
      </c>
      <c r="G298" s="34" t="s">
        <v>75</v>
      </c>
      <c r="H298" s="34"/>
      <c r="I298" s="37" t="s">
        <v>386</v>
      </c>
      <c r="J298" s="37" t="s">
        <v>387</v>
      </c>
      <c r="K298" s="37" t="s">
        <v>22</v>
      </c>
      <c r="L298" s="37" t="s">
        <v>437</v>
      </c>
      <c r="M298" s="37" t="s">
        <v>476</v>
      </c>
      <c r="N298" s="78" t="s">
        <v>512</v>
      </c>
      <c r="O298" s="40">
        <f t="shared" si="66"/>
        <v>8</v>
      </c>
      <c r="P298" s="36">
        <f>IF(O298=0,0,IF(H298=0,VLOOKUP(G298,'Ma-Chuc_Danh'!$A$5:$C$9,2,0),VLOOKUP(G298,'Ma-Chuc_Danh'!$E$5:$G$7,2,0)))</f>
        <v>70000</v>
      </c>
      <c r="Q298" s="41">
        <f t="shared" si="68"/>
        <v>560000</v>
      </c>
      <c r="R298" s="40">
        <f t="shared" si="67"/>
        <v>0</v>
      </c>
      <c r="S298" s="36">
        <f>IF(R298=0,0,IF(H298=0,VLOOKUP(G298,'Ma-Chuc_Danh'!$A$5:$C$9,3,0),VLOOKUP(G298,'Ma-Chuc_Danh'!$E$5:$G$7,3,0)))</f>
        <v>0</v>
      </c>
      <c r="T298" s="41">
        <f t="shared" si="69"/>
        <v>0</v>
      </c>
      <c r="U298" s="35">
        <f t="shared" si="70"/>
        <v>8</v>
      </c>
      <c r="V298" s="41">
        <f t="shared" si="71"/>
        <v>560000</v>
      </c>
      <c r="W298" s="41"/>
      <c r="X298" s="41">
        <f t="shared" si="65"/>
        <v>560000</v>
      </c>
      <c r="Y298" s="41"/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8</v>
      </c>
      <c r="AH298" s="37">
        <v>0</v>
      </c>
      <c r="AI298" s="37">
        <v>0</v>
      </c>
      <c r="AJ298" s="37">
        <v>0</v>
      </c>
      <c r="AK298" s="37">
        <v>0</v>
      </c>
      <c r="AL298" s="37">
        <v>0</v>
      </c>
      <c r="AM298" s="37">
        <v>0</v>
      </c>
      <c r="AN298" s="37">
        <v>0</v>
      </c>
      <c r="AO298" s="37">
        <v>0</v>
      </c>
      <c r="AP298" s="37">
        <v>0</v>
      </c>
      <c r="AQ298" s="37">
        <v>0</v>
      </c>
      <c r="AR298" s="37">
        <v>0</v>
      </c>
      <c r="AS298" s="87" t="s">
        <v>522</v>
      </c>
    </row>
    <row r="299" spans="1:45" ht="30.75" customHeight="1">
      <c r="A299" s="37">
        <f t="shared" si="64"/>
        <v>287</v>
      </c>
      <c r="B299" s="37" t="s">
        <v>166</v>
      </c>
      <c r="C299" s="38" t="s">
        <v>183</v>
      </c>
      <c r="D299" s="39" t="s">
        <v>220</v>
      </c>
      <c r="E299" s="34" t="s">
        <v>154</v>
      </c>
      <c r="F299" s="39" t="s">
        <v>130</v>
      </c>
      <c r="G299" s="34" t="s">
        <v>75</v>
      </c>
      <c r="H299" s="34"/>
      <c r="I299" s="37" t="s">
        <v>386</v>
      </c>
      <c r="J299" s="37" t="s">
        <v>387</v>
      </c>
      <c r="K299" s="37" t="s">
        <v>22</v>
      </c>
      <c r="L299" s="37" t="s">
        <v>438</v>
      </c>
      <c r="M299" s="37" t="s">
        <v>476</v>
      </c>
      <c r="N299" s="78" t="s">
        <v>512</v>
      </c>
      <c r="O299" s="40">
        <f t="shared" si="66"/>
        <v>8</v>
      </c>
      <c r="P299" s="36">
        <f>IF(O299=0,0,IF(H299=0,VLOOKUP(G299,'Ma-Chuc_Danh'!$A$5:$C$9,2,0),VLOOKUP(G299,'Ma-Chuc_Danh'!$E$5:$G$7,2,0)))</f>
        <v>70000</v>
      </c>
      <c r="Q299" s="41">
        <f t="shared" si="68"/>
        <v>560000</v>
      </c>
      <c r="R299" s="40">
        <f t="shared" si="67"/>
        <v>0</v>
      </c>
      <c r="S299" s="36">
        <f>IF(R299=0,0,IF(H299=0,VLOOKUP(G299,'Ma-Chuc_Danh'!$A$5:$C$9,3,0),VLOOKUP(G299,'Ma-Chuc_Danh'!$E$5:$G$7,3,0)))</f>
        <v>0</v>
      </c>
      <c r="T299" s="41">
        <f t="shared" si="69"/>
        <v>0</v>
      </c>
      <c r="U299" s="35">
        <f t="shared" si="70"/>
        <v>8</v>
      </c>
      <c r="V299" s="41">
        <f t="shared" si="71"/>
        <v>560000</v>
      </c>
      <c r="W299" s="41"/>
      <c r="X299" s="41">
        <f t="shared" si="65"/>
        <v>560000</v>
      </c>
      <c r="Y299" s="41"/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8</v>
      </c>
      <c r="AH299" s="37">
        <v>0</v>
      </c>
      <c r="AI299" s="37">
        <v>0</v>
      </c>
      <c r="AJ299" s="37">
        <v>0</v>
      </c>
      <c r="AK299" s="37">
        <v>0</v>
      </c>
      <c r="AL299" s="37">
        <v>0</v>
      </c>
      <c r="AM299" s="37">
        <v>0</v>
      </c>
      <c r="AN299" s="37">
        <v>0</v>
      </c>
      <c r="AO299" s="37">
        <v>0</v>
      </c>
      <c r="AP299" s="37">
        <v>0</v>
      </c>
      <c r="AQ299" s="37">
        <v>0</v>
      </c>
      <c r="AR299" s="37">
        <v>0</v>
      </c>
      <c r="AS299" s="87" t="s">
        <v>522</v>
      </c>
    </row>
    <row r="300" spans="1:45" ht="30.75" customHeight="1">
      <c r="A300" s="37">
        <f t="shared" si="64"/>
        <v>288</v>
      </c>
      <c r="B300" s="37" t="s">
        <v>166</v>
      </c>
      <c r="C300" s="38" t="s">
        <v>183</v>
      </c>
      <c r="D300" s="39" t="s">
        <v>220</v>
      </c>
      <c r="E300" s="34" t="s">
        <v>154</v>
      </c>
      <c r="F300" s="39" t="s">
        <v>130</v>
      </c>
      <c r="G300" s="34" t="s">
        <v>75</v>
      </c>
      <c r="H300" s="34"/>
      <c r="I300" s="37" t="s">
        <v>386</v>
      </c>
      <c r="J300" s="37" t="s">
        <v>387</v>
      </c>
      <c r="K300" s="37" t="s">
        <v>22</v>
      </c>
      <c r="L300" s="37" t="s">
        <v>438</v>
      </c>
      <c r="M300" s="37" t="s">
        <v>476</v>
      </c>
      <c r="N300" s="78" t="s">
        <v>512</v>
      </c>
      <c r="O300" s="40">
        <f t="shared" si="66"/>
        <v>8</v>
      </c>
      <c r="P300" s="36">
        <f>IF(O300=0,0,IF(H300=0,VLOOKUP(G300,'Ma-Chuc_Danh'!$A$5:$C$9,2,0),VLOOKUP(G300,'Ma-Chuc_Danh'!$E$5:$G$7,2,0)))</f>
        <v>70000</v>
      </c>
      <c r="Q300" s="41">
        <f t="shared" si="68"/>
        <v>560000</v>
      </c>
      <c r="R300" s="40">
        <f t="shared" si="67"/>
        <v>0</v>
      </c>
      <c r="S300" s="36">
        <f>IF(R300=0,0,IF(H300=0,VLOOKUP(G300,'Ma-Chuc_Danh'!$A$5:$C$9,3,0),VLOOKUP(G300,'Ma-Chuc_Danh'!$E$5:$G$7,3,0)))</f>
        <v>0</v>
      </c>
      <c r="T300" s="41">
        <f t="shared" si="69"/>
        <v>0</v>
      </c>
      <c r="U300" s="35">
        <f t="shared" si="70"/>
        <v>8</v>
      </c>
      <c r="V300" s="41">
        <f t="shared" si="71"/>
        <v>560000</v>
      </c>
      <c r="W300" s="41"/>
      <c r="X300" s="41">
        <f t="shared" si="65"/>
        <v>560000</v>
      </c>
      <c r="Y300" s="41"/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8</v>
      </c>
      <c r="AH300" s="37">
        <v>0</v>
      </c>
      <c r="AI300" s="37">
        <v>0</v>
      </c>
      <c r="AJ300" s="37">
        <v>0</v>
      </c>
      <c r="AK300" s="37">
        <v>0</v>
      </c>
      <c r="AL300" s="37">
        <v>0</v>
      </c>
      <c r="AM300" s="37">
        <v>0</v>
      </c>
      <c r="AN300" s="37">
        <v>0</v>
      </c>
      <c r="AO300" s="37">
        <v>0</v>
      </c>
      <c r="AP300" s="37">
        <v>0</v>
      </c>
      <c r="AQ300" s="37">
        <v>0</v>
      </c>
      <c r="AR300" s="37">
        <v>0</v>
      </c>
      <c r="AS300" s="87" t="s">
        <v>522</v>
      </c>
    </row>
    <row r="301" spans="1:45" ht="30.75" customHeight="1">
      <c r="A301" s="37">
        <f t="shared" si="64"/>
        <v>289</v>
      </c>
      <c r="B301" s="37" t="s">
        <v>166</v>
      </c>
      <c r="C301" s="38" t="s">
        <v>183</v>
      </c>
      <c r="D301" s="42" t="s">
        <v>220</v>
      </c>
      <c r="E301" s="34" t="s">
        <v>154</v>
      </c>
      <c r="F301" s="42" t="s">
        <v>130</v>
      </c>
      <c r="G301" s="34" t="s">
        <v>75</v>
      </c>
      <c r="H301" s="34"/>
      <c r="I301" s="37" t="s">
        <v>386</v>
      </c>
      <c r="J301" s="37" t="s">
        <v>387</v>
      </c>
      <c r="K301" s="37" t="s">
        <v>22</v>
      </c>
      <c r="L301" s="37" t="s">
        <v>439</v>
      </c>
      <c r="M301" s="37" t="s">
        <v>476</v>
      </c>
      <c r="N301" s="78" t="s">
        <v>512</v>
      </c>
      <c r="O301" s="40">
        <f t="shared" si="66"/>
        <v>8</v>
      </c>
      <c r="P301" s="36">
        <f>IF(O301=0,0,IF(H301=0,VLOOKUP(G301,'Ma-Chuc_Danh'!$A$5:$C$9,2,0),VLOOKUP(G301,'Ma-Chuc_Danh'!$E$5:$G$7,2,0)))</f>
        <v>70000</v>
      </c>
      <c r="Q301" s="41">
        <f t="shared" si="68"/>
        <v>560000</v>
      </c>
      <c r="R301" s="40">
        <f t="shared" si="67"/>
        <v>0</v>
      </c>
      <c r="S301" s="36">
        <f>IF(R301=0,0,IF(H301=0,VLOOKUP(G301,'Ma-Chuc_Danh'!$A$5:$C$9,3,0),VLOOKUP(G301,'Ma-Chuc_Danh'!$E$5:$G$7,3,0)))</f>
        <v>0</v>
      </c>
      <c r="T301" s="41">
        <f t="shared" si="69"/>
        <v>0</v>
      </c>
      <c r="U301" s="35">
        <f t="shared" si="70"/>
        <v>8</v>
      </c>
      <c r="V301" s="41">
        <f t="shared" si="71"/>
        <v>560000</v>
      </c>
      <c r="W301" s="41"/>
      <c r="X301" s="41">
        <f t="shared" si="65"/>
        <v>560000</v>
      </c>
      <c r="Y301" s="41"/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8</v>
      </c>
      <c r="AH301" s="37">
        <v>0</v>
      </c>
      <c r="AI301" s="37">
        <v>0</v>
      </c>
      <c r="AJ301" s="37">
        <v>0</v>
      </c>
      <c r="AK301" s="37">
        <v>0</v>
      </c>
      <c r="AL301" s="37">
        <v>0</v>
      </c>
      <c r="AM301" s="37">
        <v>0</v>
      </c>
      <c r="AN301" s="37">
        <v>0</v>
      </c>
      <c r="AO301" s="37">
        <v>0</v>
      </c>
      <c r="AP301" s="37">
        <v>0</v>
      </c>
      <c r="AQ301" s="37">
        <v>0</v>
      </c>
      <c r="AR301" s="37">
        <v>0</v>
      </c>
      <c r="AS301" s="87" t="s">
        <v>522</v>
      </c>
    </row>
    <row r="302" spans="1:45" ht="30.75" customHeight="1">
      <c r="A302" s="37">
        <f t="shared" si="64"/>
        <v>290</v>
      </c>
      <c r="B302" s="37" t="s">
        <v>166</v>
      </c>
      <c r="C302" s="38" t="s">
        <v>183</v>
      </c>
      <c r="D302" s="42" t="s">
        <v>220</v>
      </c>
      <c r="E302" s="34" t="s">
        <v>154</v>
      </c>
      <c r="F302" s="42" t="s">
        <v>130</v>
      </c>
      <c r="G302" s="34" t="s">
        <v>75</v>
      </c>
      <c r="H302" s="34"/>
      <c r="I302" s="37" t="s">
        <v>386</v>
      </c>
      <c r="J302" s="37" t="s">
        <v>387</v>
      </c>
      <c r="K302" s="37" t="s">
        <v>22</v>
      </c>
      <c r="L302" s="37" t="s">
        <v>439</v>
      </c>
      <c r="M302" s="37" t="s">
        <v>476</v>
      </c>
      <c r="N302" s="78" t="s">
        <v>512</v>
      </c>
      <c r="O302" s="40">
        <f t="shared" si="66"/>
        <v>3</v>
      </c>
      <c r="P302" s="36">
        <f>IF(O302=0,0,IF(H302=0,VLOOKUP(G302,'Ma-Chuc_Danh'!$A$5:$C$9,2,0),VLOOKUP(G302,'Ma-Chuc_Danh'!$E$5:$G$7,2,0)))</f>
        <v>70000</v>
      </c>
      <c r="Q302" s="41">
        <f t="shared" si="68"/>
        <v>210000</v>
      </c>
      <c r="R302" s="40">
        <f t="shared" si="67"/>
        <v>0</v>
      </c>
      <c r="S302" s="36">
        <f>IF(R302=0,0,IF(H302=0,VLOOKUP(G302,'Ma-Chuc_Danh'!$A$5:$C$9,3,0),VLOOKUP(G302,'Ma-Chuc_Danh'!$E$5:$G$7,3,0)))</f>
        <v>0</v>
      </c>
      <c r="T302" s="41">
        <f t="shared" si="69"/>
        <v>0</v>
      </c>
      <c r="U302" s="35">
        <f t="shared" si="70"/>
        <v>3</v>
      </c>
      <c r="V302" s="41">
        <f t="shared" si="71"/>
        <v>210000</v>
      </c>
      <c r="W302" s="41"/>
      <c r="X302" s="41">
        <f t="shared" si="65"/>
        <v>210000</v>
      </c>
      <c r="Y302" s="41"/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3</v>
      </c>
      <c r="AH302" s="37">
        <v>0</v>
      </c>
      <c r="AI302" s="37">
        <v>0</v>
      </c>
      <c r="AJ302" s="37">
        <v>0</v>
      </c>
      <c r="AK302" s="37">
        <v>0</v>
      </c>
      <c r="AL302" s="37">
        <v>0</v>
      </c>
      <c r="AM302" s="37">
        <v>0</v>
      </c>
      <c r="AN302" s="37">
        <v>0</v>
      </c>
      <c r="AO302" s="37">
        <v>0</v>
      </c>
      <c r="AP302" s="37">
        <v>0</v>
      </c>
      <c r="AQ302" s="37">
        <v>0</v>
      </c>
      <c r="AR302" s="37">
        <v>0</v>
      </c>
      <c r="AS302" s="87" t="s">
        <v>522</v>
      </c>
    </row>
    <row r="303" spans="1:45" ht="30.75" customHeight="1">
      <c r="A303" s="37">
        <f t="shared" si="64"/>
        <v>291</v>
      </c>
      <c r="B303" s="37" t="s">
        <v>166</v>
      </c>
      <c r="C303" s="38" t="s">
        <v>183</v>
      </c>
      <c r="D303" s="42" t="s">
        <v>220</v>
      </c>
      <c r="E303" s="34" t="s">
        <v>154</v>
      </c>
      <c r="F303" s="42" t="s">
        <v>130</v>
      </c>
      <c r="G303" s="34" t="s">
        <v>75</v>
      </c>
      <c r="H303" s="34"/>
      <c r="I303" s="37" t="s">
        <v>386</v>
      </c>
      <c r="J303" s="37" t="s">
        <v>387</v>
      </c>
      <c r="K303" s="37" t="s">
        <v>22</v>
      </c>
      <c r="L303" s="37" t="s">
        <v>439</v>
      </c>
      <c r="M303" s="37" t="s">
        <v>476</v>
      </c>
      <c r="N303" s="78" t="s">
        <v>512</v>
      </c>
      <c r="O303" s="40">
        <f t="shared" si="66"/>
        <v>8</v>
      </c>
      <c r="P303" s="36">
        <f>IF(O303=0,0,IF(H303=0,VLOOKUP(G303,'Ma-Chuc_Danh'!$A$5:$C$9,2,0),VLOOKUP(G303,'Ma-Chuc_Danh'!$E$5:$G$7,2,0)))</f>
        <v>70000</v>
      </c>
      <c r="Q303" s="41">
        <f t="shared" si="68"/>
        <v>560000</v>
      </c>
      <c r="R303" s="40">
        <f t="shared" si="67"/>
        <v>0</v>
      </c>
      <c r="S303" s="36">
        <f>IF(R303=0,0,IF(H303=0,VLOOKUP(G303,'Ma-Chuc_Danh'!$A$5:$C$9,3,0),VLOOKUP(G303,'Ma-Chuc_Danh'!$E$5:$G$7,3,0)))</f>
        <v>0</v>
      </c>
      <c r="T303" s="41">
        <f t="shared" si="69"/>
        <v>0</v>
      </c>
      <c r="U303" s="35">
        <f t="shared" si="70"/>
        <v>8</v>
      </c>
      <c r="V303" s="41">
        <f t="shared" si="71"/>
        <v>560000</v>
      </c>
      <c r="W303" s="41"/>
      <c r="X303" s="41">
        <f t="shared" si="65"/>
        <v>560000</v>
      </c>
      <c r="Y303" s="41"/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8</v>
      </c>
      <c r="AH303" s="37">
        <v>0</v>
      </c>
      <c r="AI303" s="37">
        <v>0</v>
      </c>
      <c r="AJ303" s="37">
        <v>0</v>
      </c>
      <c r="AK303" s="37">
        <v>0</v>
      </c>
      <c r="AL303" s="37">
        <v>0</v>
      </c>
      <c r="AM303" s="37">
        <v>0</v>
      </c>
      <c r="AN303" s="37">
        <v>0</v>
      </c>
      <c r="AO303" s="37">
        <v>0</v>
      </c>
      <c r="AP303" s="37">
        <v>0</v>
      </c>
      <c r="AQ303" s="37">
        <v>0</v>
      </c>
      <c r="AR303" s="37">
        <v>0</v>
      </c>
      <c r="AS303" s="87" t="s">
        <v>522</v>
      </c>
    </row>
    <row r="304" spans="1:45" ht="30.75" customHeight="1">
      <c r="A304" s="37">
        <f t="shared" si="64"/>
        <v>292</v>
      </c>
      <c r="B304" s="37" t="s">
        <v>166</v>
      </c>
      <c r="C304" s="38" t="s">
        <v>183</v>
      </c>
      <c r="D304" s="42" t="s">
        <v>220</v>
      </c>
      <c r="E304" s="34" t="s">
        <v>154</v>
      </c>
      <c r="F304" s="42" t="s">
        <v>130</v>
      </c>
      <c r="G304" s="34" t="s">
        <v>75</v>
      </c>
      <c r="H304" s="34"/>
      <c r="I304" s="37" t="s">
        <v>386</v>
      </c>
      <c r="J304" s="37" t="s">
        <v>387</v>
      </c>
      <c r="K304" s="37" t="s">
        <v>22</v>
      </c>
      <c r="L304" s="37" t="s">
        <v>440</v>
      </c>
      <c r="M304" s="37" t="s">
        <v>160</v>
      </c>
      <c r="N304" s="78" t="s">
        <v>190</v>
      </c>
      <c r="O304" s="40">
        <f t="shared" si="66"/>
        <v>8</v>
      </c>
      <c r="P304" s="36">
        <f>IF(O304=0,0,IF(H304=0,VLOOKUP(G304,'Ma-Chuc_Danh'!$A$5:$C$9,2,0),VLOOKUP(G304,'Ma-Chuc_Danh'!$E$5:$G$7,2,0)))</f>
        <v>70000</v>
      </c>
      <c r="Q304" s="41">
        <f t="shared" si="68"/>
        <v>560000</v>
      </c>
      <c r="R304" s="40">
        <f t="shared" si="67"/>
        <v>0</v>
      </c>
      <c r="S304" s="36">
        <f>IF(R304=0,0,IF(H304=0,VLOOKUP(G304,'Ma-Chuc_Danh'!$A$5:$C$9,3,0),VLOOKUP(G304,'Ma-Chuc_Danh'!$E$5:$G$7,3,0)))</f>
        <v>0</v>
      </c>
      <c r="T304" s="41">
        <f t="shared" si="69"/>
        <v>0</v>
      </c>
      <c r="U304" s="35">
        <f t="shared" si="70"/>
        <v>8</v>
      </c>
      <c r="V304" s="41">
        <f t="shared" si="71"/>
        <v>560000</v>
      </c>
      <c r="W304" s="41"/>
      <c r="X304" s="41">
        <f t="shared" si="65"/>
        <v>560000</v>
      </c>
      <c r="Y304" s="41"/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8</v>
      </c>
      <c r="AH304" s="37">
        <v>0</v>
      </c>
      <c r="AI304" s="37">
        <v>0</v>
      </c>
      <c r="AJ304" s="37">
        <v>0</v>
      </c>
      <c r="AK304" s="37">
        <v>0</v>
      </c>
      <c r="AL304" s="37">
        <v>0</v>
      </c>
      <c r="AM304" s="37">
        <v>0</v>
      </c>
      <c r="AN304" s="37">
        <v>0</v>
      </c>
      <c r="AO304" s="37">
        <v>0</v>
      </c>
      <c r="AP304" s="37">
        <v>0</v>
      </c>
      <c r="AQ304" s="37">
        <v>0</v>
      </c>
      <c r="AR304" s="37">
        <v>0</v>
      </c>
      <c r="AS304" s="87" t="s">
        <v>522</v>
      </c>
    </row>
    <row r="305" spans="1:45" ht="30.75" customHeight="1">
      <c r="A305" s="37">
        <f t="shared" si="64"/>
        <v>293</v>
      </c>
      <c r="B305" s="37" t="s">
        <v>166</v>
      </c>
      <c r="C305" s="38" t="s">
        <v>183</v>
      </c>
      <c r="D305" s="42" t="s">
        <v>220</v>
      </c>
      <c r="E305" s="34" t="s">
        <v>154</v>
      </c>
      <c r="F305" s="42" t="s">
        <v>130</v>
      </c>
      <c r="G305" s="34" t="s">
        <v>75</v>
      </c>
      <c r="H305" s="34"/>
      <c r="I305" s="37" t="s">
        <v>386</v>
      </c>
      <c r="J305" s="37" t="s">
        <v>387</v>
      </c>
      <c r="K305" s="37" t="s">
        <v>22</v>
      </c>
      <c r="L305" s="37" t="s">
        <v>441</v>
      </c>
      <c r="M305" s="37" t="s">
        <v>160</v>
      </c>
      <c r="N305" s="78" t="s">
        <v>190</v>
      </c>
      <c r="O305" s="40">
        <f t="shared" si="66"/>
        <v>8</v>
      </c>
      <c r="P305" s="36">
        <f>IF(O305=0,0,IF(H305=0,VLOOKUP(G305,'Ma-Chuc_Danh'!$A$5:$C$9,2,0),VLOOKUP(G305,'Ma-Chuc_Danh'!$E$5:$G$7,2,0)))</f>
        <v>70000</v>
      </c>
      <c r="Q305" s="41">
        <f t="shared" si="68"/>
        <v>560000</v>
      </c>
      <c r="R305" s="40">
        <f t="shared" si="67"/>
        <v>0</v>
      </c>
      <c r="S305" s="36">
        <f>IF(R305=0,0,IF(H305=0,VLOOKUP(G305,'Ma-Chuc_Danh'!$A$5:$C$9,3,0),VLOOKUP(G305,'Ma-Chuc_Danh'!$E$5:$G$7,3,0)))</f>
        <v>0</v>
      </c>
      <c r="T305" s="41">
        <f t="shared" si="69"/>
        <v>0</v>
      </c>
      <c r="U305" s="35">
        <f t="shared" si="70"/>
        <v>8</v>
      </c>
      <c r="V305" s="41">
        <f t="shared" si="71"/>
        <v>560000</v>
      </c>
      <c r="W305" s="41"/>
      <c r="X305" s="41">
        <f t="shared" si="65"/>
        <v>560000</v>
      </c>
      <c r="Y305" s="41"/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8</v>
      </c>
      <c r="AH305" s="37">
        <v>0</v>
      </c>
      <c r="AI305" s="37">
        <v>0</v>
      </c>
      <c r="AJ305" s="37">
        <v>0</v>
      </c>
      <c r="AK305" s="37">
        <v>0</v>
      </c>
      <c r="AL305" s="37">
        <v>0</v>
      </c>
      <c r="AM305" s="37">
        <v>0</v>
      </c>
      <c r="AN305" s="37">
        <v>0</v>
      </c>
      <c r="AO305" s="37">
        <v>0</v>
      </c>
      <c r="AP305" s="37">
        <v>0</v>
      </c>
      <c r="AQ305" s="37">
        <v>0</v>
      </c>
      <c r="AR305" s="37">
        <v>0</v>
      </c>
      <c r="AS305" s="87" t="s">
        <v>522</v>
      </c>
    </row>
    <row r="306" spans="1:45" ht="30.75" customHeight="1">
      <c r="A306" s="37">
        <f t="shared" si="64"/>
        <v>294</v>
      </c>
      <c r="B306" s="37" t="s">
        <v>166</v>
      </c>
      <c r="C306" s="38" t="s">
        <v>183</v>
      </c>
      <c r="D306" s="39" t="s">
        <v>220</v>
      </c>
      <c r="E306" s="34" t="s">
        <v>154</v>
      </c>
      <c r="F306" s="39" t="s">
        <v>130</v>
      </c>
      <c r="G306" s="34" t="s">
        <v>75</v>
      </c>
      <c r="H306" s="34"/>
      <c r="I306" s="37" t="s">
        <v>386</v>
      </c>
      <c r="J306" s="37" t="s">
        <v>387</v>
      </c>
      <c r="K306" s="37" t="s">
        <v>22</v>
      </c>
      <c r="L306" s="37" t="s">
        <v>442</v>
      </c>
      <c r="M306" s="37" t="s">
        <v>477</v>
      </c>
      <c r="N306" s="78" t="s">
        <v>513</v>
      </c>
      <c r="O306" s="40">
        <f t="shared" si="66"/>
        <v>8</v>
      </c>
      <c r="P306" s="36">
        <f>IF(O306=0,0,IF(H306=0,VLOOKUP(G306,'Ma-Chuc_Danh'!$A$5:$C$9,2,0),VLOOKUP(G306,'Ma-Chuc_Danh'!$E$5:$G$7,2,0)))</f>
        <v>70000</v>
      </c>
      <c r="Q306" s="41">
        <f t="shared" si="68"/>
        <v>560000</v>
      </c>
      <c r="R306" s="40">
        <f t="shared" si="67"/>
        <v>0</v>
      </c>
      <c r="S306" s="36">
        <f>IF(R306=0,0,IF(H306=0,VLOOKUP(G306,'Ma-Chuc_Danh'!$A$5:$C$9,3,0),VLOOKUP(G306,'Ma-Chuc_Danh'!$E$5:$G$7,3,0)))</f>
        <v>0</v>
      </c>
      <c r="T306" s="41">
        <f t="shared" si="69"/>
        <v>0</v>
      </c>
      <c r="U306" s="35">
        <f t="shared" si="70"/>
        <v>8</v>
      </c>
      <c r="V306" s="41">
        <f t="shared" si="71"/>
        <v>560000</v>
      </c>
      <c r="W306" s="41"/>
      <c r="X306" s="41">
        <f t="shared" si="65"/>
        <v>560000</v>
      </c>
      <c r="Y306" s="41"/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8</v>
      </c>
      <c r="AH306" s="37">
        <v>0</v>
      </c>
      <c r="AI306" s="37">
        <v>0</v>
      </c>
      <c r="AJ306" s="37">
        <v>0</v>
      </c>
      <c r="AK306" s="37">
        <v>0</v>
      </c>
      <c r="AL306" s="37">
        <v>0</v>
      </c>
      <c r="AM306" s="37">
        <v>0</v>
      </c>
      <c r="AN306" s="37">
        <v>0</v>
      </c>
      <c r="AO306" s="37">
        <v>0</v>
      </c>
      <c r="AP306" s="37">
        <v>0</v>
      </c>
      <c r="AQ306" s="37">
        <v>0</v>
      </c>
      <c r="AR306" s="37">
        <v>0</v>
      </c>
      <c r="AS306" s="87" t="s">
        <v>522</v>
      </c>
    </row>
    <row r="307" spans="1:45" ht="30.75" customHeight="1">
      <c r="A307" s="37">
        <f t="shared" si="64"/>
        <v>295</v>
      </c>
      <c r="B307" s="37" t="s">
        <v>167</v>
      </c>
      <c r="C307" s="38" t="s">
        <v>34</v>
      </c>
      <c r="D307" s="39" t="s">
        <v>110</v>
      </c>
      <c r="E307" s="34" t="s">
        <v>154</v>
      </c>
      <c r="F307" s="39" t="s">
        <v>130</v>
      </c>
      <c r="G307" s="34" t="s">
        <v>75</v>
      </c>
      <c r="H307" s="34"/>
      <c r="I307" s="37" t="s">
        <v>388</v>
      </c>
      <c r="J307" s="37" t="s">
        <v>387</v>
      </c>
      <c r="K307" s="37" t="s">
        <v>22</v>
      </c>
      <c r="L307" s="37" t="s">
        <v>228</v>
      </c>
      <c r="M307" s="37" t="s">
        <v>478</v>
      </c>
      <c r="N307" s="78" t="s">
        <v>514</v>
      </c>
      <c r="O307" s="40">
        <f t="shared" si="66"/>
        <v>15</v>
      </c>
      <c r="P307" s="36">
        <f>IF(O307=0,0,IF(H307=0,VLOOKUP(G307,'Ma-Chuc_Danh'!$A$5:$C$9,2,0),VLOOKUP(G307,'Ma-Chuc_Danh'!$E$5:$G$7,2,0)))</f>
        <v>70000</v>
      </c>
      <c r="Q307" s="41">
        <f t="shared" si="68"/>
        <v>1050000</v>
      </c>
      <c r="R307" s="40">
        <f t="shared" si="67"/>
        <v>0</v>
      </c>
      <c r="S307" s="36">
        <f>IF(R307=0,0,IF(H307=0,VLOOKUP(G307,'Ma-Chuc_Danh'!$A$5:$C$9,3,0),VLOOKUP(G307,'Ma-Chuc_Danh'!$E$5:$G$7,3,0)))</f>
        <v>0</v>
      </c>
      <c r="T307" s="41">
        <f t="shared" si="69"/>
        <v>0</v>
      </c>
      <c r="U307" s="35">
        <f t="shared" si="70"/>
        <v>15</v>
      </c>
      <c r="V307" s="41">
        <f t="shared" si="71"/>
        <v>1050000</v>
      </c>
      <c r="W307" s="41"/>
      <c r="X307" s="41">
        <f t="shared" si="65"/>
        <v>1050000</v>
      </c>
      <c r="Y307" s="41"/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15</v>
      </c>
      <c r="AH307" s="37">
        <v>0</v>
      </c>
      <c r="AI307" s="37">
        <v>0</v>
      </c>
      <c r="AJ307" s="37">
        <v>0</v>
      </c>
      <c r="AK307" s="37">
        <v>0</v>
      </c>
      <c r="AL307" s="37">
        <v>0</v>
      </c>
      <c r="AM307" s="37">
        <v>0</v>
      </c>
      <c r="AN307" s="37">
        <v>0</v>
      </c>
      <c r="AO307" s="37">
        <v>0</v>
      </c>
      <c r="AP307" s="37">
        <v>0</v>
      </c>
      <c r="AQ307" s="37">
        <v>0</v>
      </c>
      <c r="AR307" s="37">
        <v>0</v>
      </c>
      <c r="AS307" s="87" t="s">
        <v>522</v>
      </c>
    </row>
    <row r="308" spans="1:45" ht="30.75" customHeight="1">
      <c r="A308" s="37">
        <f t="shared" si="64"/>
        <v>296</v>
      </c>
      <c r="B308" s="37" t="s">
        <v>167</v>
      </c>
      <c r="C308" s="38" t="s">
        <v>34</v>
      </c>
      <c r="D308" s="39" t="s">
        <v>110</v>
      </c>
      <c r="E308" s="34" t="s">
        <v>154</v>
      </c>
      <c r="F308" s="39" t="s">
        <v>130</v>
      </c>
      <c r="G308" s="34" t="s">
        <v>75</v>
      </c>
      <c r="H308" s="34"/>
      <c r="I308" s="37" t="s">
        <v>388</v>
      </c>
      <c r="J308" s="37" t="s">
        <v>387</v>
      </c>
      <c r="K308" s="37" t="s">
        <v>22</v>
      </c>
      <c r="L308" s="37" t="s">
        <v>228</v>
      </c>
      <c r="M308" s="37" t="s">
        <v>478</v>
      </c>
      <c r="N308" s="78" t="s">
        <v>514</v>
      </c>
      <c r="O308" s="40">
        <f t="shared" si="66"/>
        <v>15</v>
      </c>
      <c r="P308" s="36">
        <f>IF(O308=0,0,IF(H308=0,VLOOKUP(G308,'Ma-Chuc_Danh'!$A$5:$C$9,2,0),VLOOKUP(G308,'Ma-Chuc_Danh'!$E$5:$G$7,2,0)))</f>
        <v>70000</v>
      </c>
      <c r="Q308" s="41">
        <f t="shared" si="68"/>
        <v>1050000</v>
      </c>
      <c r="R308" s="40">
        <f t="shared" si="67"/>
        <v>0</v>
      </c>
      <c r="S308" s="36">
        <f>IF(R308=0,0,IF(H308=0,VLOOKUP(G308,'Ma-Chuc_Danh'!$A$5:$C$9,3,0),VLOOKUP(G308,'Ma-Chuc_Danh'!$E$5:$G$7,3,0)))</f>
        <v>0</v>
      </c>
      <c r="T308" s="41">
        <f t="shared" si="69"/>
        <v>0</v>
      </c>
      <c r="U308" s="35">
        <f t="shared" si="70"/>
        <v>15</v>
      </c>
      <c r="V308" s="41">
        <f t="shared" si="71"/>
        <v>1050000</v>
      </c>
      <c r="W308" s="41"/>
      <c r="X308" s="41">
        <f t="shared" si="65"/>
        <v>1050000</v>
      </c>
      <c r="Y308" s="41"/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15</v>
      </c>
      <c r="AH308" s="37">
        <v>0</v>
      </c>
      <c r="AI308" s="37">
        <v>0</v>
      </c>
      <c r="AJ308" s="37">
        <v>0</v>
      </c>
      <c r="AK308" s="37">
        <v>0</v>
      </c>
      <c r="AL308" s="37">
        <v>0</v>
      </c>
      <c r="AM308" s="37">
        <v>0</v>
      </c>
      <c r="AN308" s="37">
        <v>0</v>
      </c>
      <c r="AO308" s="37">
        <v>0</v>
      </c>
      <c r="AP308" s="37">
        <v>0</v>
      </c>
      <c r="AQ308" s="37">
        <v>0</v>
      </c>
      <c r="AR308" s="37">
        <v>0</v>
      </c>
      <c r="AS308" s="87" t="s">
        <v>522</v>
      </c>
    </row>
    <row r="309" spans="1:45" ht="30.75" customHeight="1">
      <c r="A309" s="37">
        <f t="shared" si="64"/>
        <v>297</v>
      </c>
      <c r="B309" s="37" t="s">
        <v>167</v>
      </c>
      <c r="C309" s="38" t="s">
        <v>34</v>
      </c>
      <c r="D309" s="39" t="s">
        <v>110</v>
      </c>
      <c r="E309" s="34" t="s">
        <v>154</v>
      </c>
      <c r="F309" s="39" t="s">
        <v>130</v>
      </c>
      <c r="G309" s="34" t="s">
        <v>75</v>
      </c>
      <c r="H309" s="34"/>
      <c r="I309" s="37" t="s">
        <v>388</v>
      </c>
      <c r="J309" s="37" t="s">
        <v>387</v>
      </c>
      <c r="K309" s="37" t="s">
        <v>22</v>
      </c>
      <c r="L309" s="37" t="s">
        <v>224</v>
      </c>
      <c r="M309" s="37" t="s">
        <v>478</v>
      </c>
      <c r="N309" s="78" t="s">
        <v>514</v>
      </c>
      <c r="O309" s="40">
        <f t="shared" si="66"/>
        <v>15</v>
      </c>
      <c r="P309" s="36">
        <f>IF(O309=0,0,IF(H309=0,VLOOKUP(G309,'Ma-Chuc_Danh'!$A$5:$C$9,2,0),VLOOKUP(G309,'Ma-Chuc_Danh'!$E$5:$G$7,2,0)))</f>
        <v>70000</v>
      </c>
      <c r="Q309" s="41">
        <f t="shared" si="68"/>
        <v>1050000</v>
      </c>
      <c r="R309" s="40">
        <f t="shared" si="67"/>
        <v>0</v>
      </c>
      <c r="S309" s="36">
        <f>IF(R309=0,0,IF(H309=0,VLOOKUP(G309,'Ma-Chuc_Danh'!$A$5:$C$9,3,0),VLOOKUP(G309,'Ma-Chuc_Danh'!$E$5:$G$7,3,0)))</f>
        <v>0</v>
      </c>
      <c r="T309" s="41">
        <f t="shared" si="69"/>
        <v>0</v>
      </c>
      <c r="U309" s="35">
        <f t="shared" si="70"/>
        <v>15</v>
      </c>
      <c r="V309" s="41">
        <f t="shared" si="71"/>
        <v>1050000</v>
      </c>
      <c r="W309" s="41"/>
      <c r="X309" s="41">
        <f t="shared" si="65"/>
        <v>1050000</v>
      </c>
      <c r="Y309" s="41"/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15</v>
      </c>
      <c r="AH309" s="37">
        <v>0</v>
      </c>
      <c r="AI309" s="37">
        <v>0</v>
      </c>
      <c r="AJ309" s="37">
        <v>0</v>
      </c>
      <c r="AK309" s="37">
        <v>0</v>
      </c>
      <c r="AL309" s="37">
        <v>0</v>
      </c>
      <c r="AM309" s="37">
        <v>0</v>
      </c>
      <c r="AN309" s="37">
        <v>0</v>
      </c>
      <c r="AO309" s="37">
        <v>0</v>
      </c>
      <c r="AP309" s="37">
        <v>0</v>
      </c>
      <c r="AQ309" s="37">
        <v>0</v>
      </c>
      <c r="AR309" s="37">
        <v>0</v>
      </c>
      <c r="AS309" s="87" t="s">
        <v>522</v>
      </c>
    </row>
    <row r="310" spans="1:45" ht="30.75" customHeight="1">
      <c r="A310" s="37">
        <f t="shared" si="64"/>
        <v>298</v>
      </c>
      <c r="B310" s="37" t="s">
        <v>167</v>
      </c>
      <c r="C310" s="38" t="s">
        <v>34</v>
      </c>
      <c r="D310" s="42" t="s">
        <v>110</v>
      </c>
      <c r="E310" s="34" t="s">
        <v>154</v>
      </c>
      <c r="F310" s="42" t="s">
        <v>130</v>
      </c>
      <c r="G310" s="34" t="s">
        <v>75</v>
      </c>
      <c r="H310" s="34"/>
      <c r="I310" s="37" t="s">
        <v>388</v>
      </c>
      <c r="J310" s="37" t="s">
        <v>387</v>
      </c>
      <c r="K310" s="37" t="s">
        <v>22</v>
      </c>
      <c r="L310" s="37" t="s">
        <v>229</v>
      </c>
      <c r="M310" s="37" t="s">
        <v>478</v>
      </c>
      <c r="N310" s="78" t="s">
        <v>514</v>
      </c>
      <c r="O310" s="40">
        <f t="shared" si="66"/>
        <v>15</v>
      </c>
      <c r="P310" s="36">
        <f>IF(O310=0,0,IF(H310=0,VLOOKUP(G310,'Ma-Chuc_Danh'!$A$5:$C$9,2,0),VLOOKUP(G310,'Ma-Chuc_Danh'!$E$5:$G$7,2,0)))</f>
        <v>70000</v>
      </c>
      <c r="Q310" s="41">
        <f t="shared" si="68"/>
        <v>1050000</v>
      </c>
      <c r="R310" s="40">
        <f t="shared" si="67"/>
        <v>0</v>
      </c>
      <c r="S310" s="36">
        <f>IF(R310=0,0,IF(H310=0,VLOOKUP(G310,'Ma-Chuc_Danh'!$A$5:$C$9,3,0),VLOOKUP(G310,'Ma-Chuc_Danh'!$E$5:$G$7,3,0)))</f>
        <v>0</v>
      </c>
      <c r="T310" s="41">
        <f t="shared" si="69"/>
        <v>0</v>
      </c>
      <c r="U310" s="35">
        <f t="shared" si="70"/>
        <v>15</v>
      </c>
      <c r="V310" s="41">
        <f t="shared" si="71"/>
        <v>1050000</v>
      </c>
      <c r="W310" s="41"/>
      <c r="X310" s="41">
        <f t="shared" si="65"/>
        <v>1050000</v>
      </c>
      <c r="Y310" s="41"/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15</v>
      </c>
      <c r="AH310" s="37">
        <v>0</v>
      </c>
      <c r="AI310" s="37">
        <v>0</v>
      </c>
      <c r="AJ310" s="37">
        <v>0</v>
      </c>
      <c r="AK310" s="37">
        <v>0</v>
      </c>
      <c r="AL310" s="37">
        <v>0</v>
      </c>
      <c r="AM310" s="37">
        <v>0</v>
      </c>
      <c r="AN310" s="37">
        <v>0</v>
      </c>
      <c r="AO310" s="37">
        <v>0</v>
      </c>
      <c r="AP310" s="37">
        <v>0</v>
      </c>
      <c r="AQ310" s="37">
        <v>0</v>
      </c>
      <c r="AR310" s="37">
        <v>0</v>
      </c>
      <c r="AS310" s="87" t="s">
        <v>522</v>
      </c>
    </row>
    <row r="311" spans="1:45" ht="30.75" customHeight="1">
      <c r="A311" s="37">
        <f t="shared" si="64"/>
        <v>299</v>
      </c>
      <c r="B311" s="37" t="s">
        <v>167</v>
      </c>
      <c r="C311" s="38" t="s">
        <v>34</v>
      </c>
      <c r="D311" s="39" t="s">
        <v>110</v>
      </c>
      <c r="E311" s="34" t="s">
        <v>154</v>
      </c>
      <c r="F311" s="39" t="s">
        <v>130</v>
      </c>
      <c r="G311" s="34" t="s">
        <v>75</v>
      </c>
      <c r="H311" s="34"/>
      <c r="I311" s="37" t="s">
        <v>388</v>
      </c>
      <c r="J311" s="37" t="s">
        <v>387</v>
      </c>
      <c r="K311" s="37" t="s">
        <v>22</v>
      </c>
      <c r="L311" s="37" t="s">
        <v>229</v>
      </c>
      <c r="M311" s="37" t="s">
        <v>478</v>
      </c>
      <c r="N311" s="78" t="s">
        <v>514</v>
      </c>
      <c r="O311" s="40">
        <f>SUM(Z311:AK311)</f>
        <v>15</v>
      </c>
      <c r="P311" s="36">
        <f>IF(O311=0,0,IF(H311=0,VLOOKUP(G311,'Ma-Chuc_Danh'!$A$5:$C$9,2,0),VLOOKUP(G311,'Ma-Chuc_Danh'!$E$5:$G$7,2,0)))</f>
        <v>70000</v>
      </c>
      <c r="Q311" s="41">
        <f>ROUND(P311*O311,0)</f>
        <v>1050000</v>
      </c>
      <c r="R311" s="40">
        <f>SUM(AL311:AR311)</f>
        <v>0</v>
      </c>
      <c r="S311" s="36">
        <f>IF(R311=0,0,IF(H311=0,VLOOKUP(G311,'Ma-Chuc_Danh'!$A$5:$C$9,3,0),VLOOKUP(G311,'Ma-Chuc_Danh'!$E$5:$G$7,3,0)))</f>
        <v>0</v>
      </c>
      <c r="T311" s="41">
        <f>ROUND(S311*R311,0)</f>
        <v>0</v>
      </c>
      <c r="U311" s="35">
        <f>R311+O311</f>
        <v>15</v>
      </c>
      <c r="V311" s="41">
        <f>T311+Q311</f>
        <v>1050000</v>
      </c>
      <c r="W311" s="41"/>
      <c r="X311" s="41">
        <f t="shared" si="65"/>
        <v>1050000</v>
      </c>
      <c r="Y311" s="41"/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15</v>
      </c>
      <c r="AH311" s="37">
        <v>0</v>
      </c>
      <c r="AI311" s="37">
        <v>0</v>
      </c>
      <c r="AJ311" s="37">
        <v>0</v>
      </c>
      <c r="AK311" s="37">
        <v>0</v>
      </c>
      <c r="AL311" s="37">
        <v>0</v>
      </c>
      <c r="AM311" s="37">
        <v>0</v>
      </c>
      <c r="AN311" s="37">
        <v>0</v>
      </c>
      <c r="AO311" s="37">
        <v>0</v>
      </c>
      <c r="AP311" s="37">
        <v>0</v>
      </c>
      <c r="AQ311" s="37">
        <v>0</v>
      </c>
      <c r="AR311" s="37">
        <v>0</v>
      </c>
      <c r="AS311" s="87" t="s">
        <v>522</v>
      </c>
    </row>
    <row r="312" spans="1:45" ht="30.75" customHeight="1">
      <c r="A312" s="37">
        <f t="shared" si="64"/>
        <v>300</v>
      </c>
      <c r="B312" s="37" t="s">
        <v>167</v>
      </c>
      <c r="C312" s="38" t="s">
        <v>34</v>
      </c>
      <c r="D312" s="42" t="s">
        <v>110</v>
      </c>
      <c r="E312" s="34" t="s">
        <v>154</v>
      </c>
      <c r="F312" s="42" t="s">
        <v>130</v>
      </c>
      <c r="G312" s="34" t="s">
        <v>75</v>
      </c>
      <c r="H312" s="34"/>
      <c r="I312" s="37" t="s">
        <v>388</v>
      </c>
      <c r="J312" s="37" t="s">
        <v>387</v>
      </c>
      <c r="K312" s="37" t="s">
        <v>22</v>
      </c>
      <c r="L312" s="37" t="s">
        <v>230</v>
      </c>
      <c r="M312" s="37" t="s">
        <v>478</v>
      </c>
      <c r="N312" s="78" t="s">
        <v>514</v>
      </c>
      <c r="O312" s="40">
        <f t="shared" si="66"/>
        <v>15</v>
      </c>
      <c r="P312" s="36">
        <f>IF(O312=0,0,IF(H312=0,VLOOKUP(G312,'Ma-Chuc_Danh'!$A$5:$C$9,2,0),VLOOKUP(G312,'Ma-Chuc_Danh'!$E$5:$G$7,2,0)))</f>
        <v>70000</v>
      </c>
      <c r="Q312" s="41">
        <f t="shared" si="68"/>
        <v>1050000</v>
      </c>
      <c r="R312" s="40">
        <f t="shared" si="67"/>
        <v>0</v>
      </c>
      <c r="S312" s="36">
        <f>IF(R312=0,0,IF(H312=0,VLOOKUP(G312,'Ma-Chuc_Danh'!$A$5:$C$9,3,0),VLOOKUP(G312,'Ma-Chuc_Danh'!$E$5:$G$7,3,0)))</f>
        <v>0</v>
      </c>
      <c r="T312" s="41">
        <f t="shared" si="69"/>
        <v>0</v>
      </c>
      <c r="U312" s="35">
        <f t="shared" si="70"/>
        <v>15</v>
      </c>
      <c r="V312" s="41">
        <f t="shared" si="71"/>
        <v>1050000</v>
      </c>
      <c r="W312" s="41"/>
      <c r="X312" s="41">
        <f t="shared" si="65"/>
        <v>1050000</v>
      </c>
      <c r="Y312" s="41"/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15</v>
      </c>
      <c r="AH312" s="37">
        <v>0</v>
      </c>
      <c r="AI312" s="37">
        <v>0</v>
      </c>
      <c r="AJ312" s="37">
        <v>0</v>
      </c>
      <c r="AK312" s="37">
        <v>0</v>
      </c>
      <c r="AL312" s="37">
        <v>0</v>
      </c>
      <c r="AM312" s="37">
        <v>0</v>
      </c>
      <c r="AN312" s="37">
        <v>0</v>
      </c>
      <c r="AO312" s="37">
        <v>0</v>
      </c>
      <c r="AP312" s="37">
        <v>0</v>
      </c>
      <c r="AQ312" s="37">
        <v>0</v>
      </c>
      <c r="AR312" s="37">
        <v>0</v>
      </c>
      <c r="AS312" s="87" t="s">
        <v>522</v>
      </c>
    </row>
    <row r="313" spans="1:45" ht="30.75" customHeight="1">
      <c r="A313" s="37">
        <f t="shared" si="64"/>
        <v>301</v>
      </c>
      <c r="B313" s="37" t="s">
        <v>167</v>
      </c>
      <c r="C313" s="38" t="s">
        <v>34</v>
      </c>
      <c r="D313" s="39" t="s">
        <v>110</v>
      </c>
      <c r="E313" s="34" t="s">
        <v>154</v>
      </c>
      <c r="F313" s="39" t="s">
        <v>130</v>
      </c>
      <c r="G313" s="34" t="s">
        <v>75</v>
      </c>
      <c r="H313" s="34"/>
      <c r="I313" s="37" t="s">
        <v>388</v>
      </c>
      <c r="J313" s="37" t="s">
        <v>387</v>
      </c>
      <c r="K313" s="37" t="s">
        <v>22</v>
      </c>
      <c r="L313" s="37" t="s">
        <v>230</v>
      </c>
      <c r="M313" s="37" t="s">
        <v>478</v>
      </c>
      <c r="N313" s="78" t="s">
        <v>514</v>
      </c>
      <c r="O313" s="40">
        <f t="shared" si="66"/>
        <v>15</v>
      </c>
      <c r="P313" s="36">
        <f>IF(O313=0,0,IF(H313=0,VLOOKUP(G313,'Ma-Chuc_Danh'!$A$5:$C$9,2,0),VLOOKUP(G313,'Ma-Chuc_Danh'!$E$5:$G$7,2,0)))</f>
        <v>70000</v>
      </c>
      <c r="Q313" s="41">
        <f t="shared" si="68"/>
        <v>1050000</v>
      </c>
      <c r="R313" s="40">
        <f t="shared" si="67"/>
        <v>0</v>
      </c>
      <c r="S313" s="36">
        <f>IF(R313=0,0,IF(H313=0,VLOOKUP(G313,'Ma-Chuc_Danh'!$A$5:$C$9,3,0),VLOOKUP(G313,'Ma-Chuc_Danh'!$E$5:$G$7,3,0)))</f>
        <v>0</v>
      </c>
      <c r="T313" s="41">
        <f t="shared" si="69"/>
        <v>0</v>
      </c>
      <c r="U313" s="35">
        <f t="shared" si="70"/>
        <v>15</v>
      </c>
      <c r="V313" s="41">
        <f t="shared" si="71"/>
        <v>1050000</v>
      </c>
      <c r="W313" s="41"/>
      <c r="X313" s="41">
        <f t="shared" si="65"/>
        <v>1050000</v>
      </c>
      <c r="Y313" s="41"/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15</v>
      </c>
      <c r="AH313" s="37">
        <v>0</v>
      </c>
      <c r="AI313" s="37">
        <v>0</v>
      </c>
      <c r="AJ313" s="37">
        <v>0</v>
      </c>
      <c r="AK313" s="37">
        <v>0</v>
      </c>
      <c r="AL313" s="37">
        <v>0</v>
      </c>
      <c r="AM313" s="37">
        <v>0</v>
      </c>
      <c r="AN313" s="37">
        <v>0</v>
      </c>
      <c r="AO313" s="37">
        <v>0</v>
      </c>
      <c r="AP313" s="37">
        <v>0</v>
      </c>
      <c r="AQ313" s="37">
        <v>0</v>
      </c>
      <c r="AR313" s="37">
        <v>0</v>
      </c>
      <c r="AS313" s="87" t="s">
        <v>522</v>
      </c>
    </row>
    <row r="314" spans="1:45" ht="30.75" customHeight="1">
      <c r="A314" s="37">
        <f t="shared" si="64"/>
        <v>302</v>
      </c>
      <c r="B314" s="37" t="s">
        <v>167</v>
      </c>
      <c r="C314" s="38" t="s">
        <v>34</v>
      </c>
      <c r="D314" s="39" t="s">
        <v>110</v>
      </c>
      <c r="E314" s="34" t="s">
        <v>154</v>
      </c>
      <c r="F314" s="39" t="s">
        <v>130</v>
      </c>
      <c r="G314" s="34" t="s">
        <v>75</v>
      </c>
      <c r="H314" s="34"/>
      <c r="I314" s="37" t="s">
        <v>388</v>
      </c>
      <c r="J314" s="37" t="s">
        <v>387</v>
      </c>
      <c r="K314" s="37" t="s">
        <v>22</v>
      </c>
      <c r="L314" s="37" t="s">
        <v>225</v>
      </c>
      <c r="M314" s="37" t="s">
        <v>478</v>
      </c>
      <c r="N314" s="78" t="s">
        <v>514</v>
      </c>
      <c r="O314" s="40">
        <f t="shared" si="66"/>
        <v>10</v>
      </c>
      <c r="P314" s="36">
        <f>IF(O314=0,0,IF(H314=0,VLOOKUP(G314,'Ma-Chuc_Danh'!$A$5:$C$9,2,0),VLOOKUP(G314,'Ma-Chuc_Danh'!$E$5:$G$7,2,0)))</f>
        <v>70000</v>
      </c>
      <c r="Q314" s="41">
        <f t="shared" si="68"/>
        <v>700000</v>
      </c>
      <c r="R314" s="40">
        <f t="shared" si="67"/>
        <v>0</v>
      </c>
      <c r="S314" s="36">
        <f>IF(R314=0,0,IF(H314=0,VLOOKUP(G314,'Ma-Chuc_Danh'!$A$5:$C$9,3,0),VLOOKUP(G314,'Ma-Chuc_Danh'!$E$5:$G$7,3,0)))</f>
        <v>0</v>
      </c>
      <c r="T314" s="41">
        <f t="shared" si="69"/>
        <v>0</v>
      </c>
      <c r="U314" s="35">
        <f t="shared" si="70"/>
        <v>10</v>
      </c>
      <c r="V314" s="41">
        <f t="shared" si="71"/>
        <v>700000</v>
      </c>
      <c r="W314" s="41"/>
      <c r="X314" s="41">
        <f t="shared" si="65"/>
        <v>700000</v>
      </c>
      <c r="Y314" s="41"/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10</v>
      </c>
      <c r="AH314" s="37">
        <v>0</v>
      </c>
      <c r="AI314" s="37">
        <v>0</v>
      </c>
      <c r="AJ314" s="37">
        <v>0</v>
      </c>
      <c r="AK314" s="37">
        <v>0</v>
      </c>
      <c r="AL314" s="37">
        <v>0</v>
      </c>
      <c r="AM314" s="37">
        <v>0</v>
      </c>
      <c r="AN314" s="37">
        <v>0</v>
      </c>
      <c r="AO314" s="37">
        <v>0</v>
      </c>
      <c r="AP314" s="37">
        <v>0</v>
      </c>
      <c r="AQ314" s="37">
        <v>0</v>
      </c>
      <c r="AR314" s="37">
        <v>0</v>
      </c>
      <c r="AS314" s="87" t="s">
        <v>522</v>
      </c>
    </row>
    <row r="315" spans="1:45" ht="30.75" customHeight="1">
      <c r="A315" s="37">
        <f t="shared" si="64"/>
        <v>303</v>
      </c>
      <c r="B315" s="37" t="s">
        <v>167</v>
      </c>
      <c r="C315" s="38" t="s">
        <v>34</v>
      </c>
      <c r="D315" s="39" t="s">
        <v>110</v>
      </c>
      <c r="E315" s="34" t="s">
        <v>154</v>
      </c>
      <c r="F315" s="39" t="s">
        <v>130</v>
      </c>
      <c r="G315" s="34" t="s">
        <v>75</v>
      </c>
      <c r="H315" s="34"/>
      <c r="I315" s="37" t="s">
        <v>388</v>
      </c>
      <c r="J315" s="37" t="s">
        <v>387</v>
      </c>
      <c r="K315" s="37" t="s">
        <v>22</v>
      </c>
      <c r="L315" s="37" t="s">
        <v>225</v>
      </c>
      <c r="M315" s="37" t="s">
        <v>478</v>
      </c>
      <c r="N315" s="78" t="s">
        <v>514</v>
      </c>
      <c r="O315" s="40">
        <f t="shared" si="66"/>
        <v>15</v>
      </c>
      <c r="P315" s="36">
        <f>IF(O315=0,0,IF(H315=0,VLOOKUP(G315,'Ma-Chuc_Danh'!$A$5:$C$9,2,0),VLOOKUP(G315,'Ma-Chuc_Danh'!$E$5:$G$7,2,0)))</f>
        <v>70000</v>
      </c>
      <c r="Q315" s="41">
        <f t="shared" si="68"/>
        <v>1050000</v>
      </c>
      <c r="R315" s="40">
        <f t="shared" si="67"/>
        <v>0</v>
      </c>
      <c r="S315" s="36">
        <f>IF(R315=0,0,IF(H315=0,VLOOKUP(G315,'Ma-Chuc_Danh'!$A$5:$C$9,3,0),VLOOKUP(G315,'Ma-Chuc_Danh'!$E$5:$G$7,3,0)))</f>
        <v>0</v>
      </c>
      <c r="T315" s="41">
        <f t="shared" si="69"/>
        <v>0</v>
      </c>
      <c r="U315" s="35">
        <f t="shared" si="70"/>
        <v>15</v>
      </c>
      <c r="V315" s="41">
        <f t="shared" si="71"/>
        <v>1050000</v>
      </c>
      <c r="W315" s="41"/>
      <c r="X315" s="41">
        <f t="shared" si="65"/>
        <v>1050000</v>
      </c>
      <c r="Y315" s="41"/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15</v>
      </c>
      <c r="AH315" s="37">
        <v>0</v>
      </c>
      <c r="AI315" s="37">
        <v>0</v>
      </c>
      <c r="AJ315" s="37">
        <v>0</v>
      </c>
      <c r="AK315" s="37">
        <v>0</v>
      </c>
      <c r="AL315" s="37">
        <v>0</v>
      </c>
      <c r="AM315" s="37">
        <v>0</v>
      </c>
      <c r="AN315" s="37">
        <v>0</v>
      </c>
      <c r="AO315" s="37">
        <v>0</v>
      </c>
      <c r="AP315" s="37">
        <v>0</v>
      </c>
      <c r="AQ315" s="37">
        <v>0</v>
      </c>
      <c r="AR315" s="37">
        <v>0</v>
      </c>
      <c r="AS315" s="87" t="s">
        <v>522</v>
      </c>
    </row>
    <row r="316" spans="1:45" ht="30.75" customHeight="1">
      <c r="A316" s="37">
        <f t="shared" si="64"/>
        <v>304</v>
      </c>
      <c r="B316" s="37" t="s">
        <v>167</v>
      </c>
      <c r="C316" s="38" t="s">
        <v>34</v>
      </c>
      <c r="D316" s="39" t="s">
        <v>110</v>
      </c>
      <c r="E316" s="34" t="s">
        <v>154</v>
      </c>
      <c r="F316" s="39" t="s">
        <v>130</v>
      </c>
      <c r="G316" s="34" t="s">
        <v>75</v>
      </c>
      <c r="H316" s="34"/>
      <c r="I316" s="37" t="s">
        <v>388</v>
      </c>
      <c r="J316" s="37" t="s">
        <v>387</v>
      </c>
      <c r="K316" s="37" t="s">
        <v>22</v>
      </c>
      <c r="L316" s="37" t="s">
        <v>225</v>
      </c>
      <c r="M316" s="37" t="s">
        <v>478</v>
      </c>
      <c r="N316" s="78" t="s">
        <v>514</v>
      </c>
      <c r="O316" s="40">
        <f t="shared" si="66"/>
        <v>15</v>
      </c>
      <c r="P316" s="36">
        <f>IF(O316=0,0,IF(H316=0,VLOOKUP(G316,'Ma-Chuc_Danh'!$A$5:$C$9,2,0),VLOOKUP(G316,'Ma-Chuc_Danh'!$E$5:$G$7,2,0)))</f>
        <v>70000</v>
      </c>
      <c r="Q316" s="41">
        <f t="shared" si="68"/>
        <v>1050000</v>
      </c>
      <c r="R316" s="40">
        <f t="shared" si="67"/>
        <v>0</v>
      </c>
      <c r="S316" s="36">
        <f>IF(R316=0,0,IF(H316=0,VLOOKUP(G316,'Ma-Chuc_Danh'!$A$5:$C$9,3,0),VLOOKUP(G316,'Ma-Chuc_Danh'!$E$5:$G$7,3,0)))</f>
        <v>0</v>
      </c>
      <c r="T316" s="41">
        <f t="shared" si="69"/>
        <v>0</v>
      </c>
      <c r="U316" s="35">
        <f t="shared" si="70"/>
        <v>15</v>
      </c>
      <c r="V316" s="41">
        <f t="shared" si="71"/>
        <v>1050000</v>
      </c>
      <c r="W316" s="41"/>
      <c r="X316" s="41">
        <f t="shared" si="65"/>
        <v>1050000</v>
      </c>
      <c r="Y316" s="41"/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15</v>
      </c>
      <c r="AH316" s="37">
        <v>0</v>
      </c>
      <c r="AI316" s="37">
        <v>0</v>
      </c>
      <c r="AJ316" s="37">
        <v>0</v>
      </c>
      <c r="AK316" s="37">
        <v>0</v>
      </c>
      <c r="AL316" s="37">
        <v>0</v>
      </c>
      <c r="AM316" s="37">
        <v>0</v>
      </c>
      <c r="AN316" s="37">
        <v>0</v>
      </c>
      <c r="AO316" s="37">
        <v>0</v>
      </c>
      <c r="AP316" s="37">
        <v>0</v>
      </c>
      <c r="AQ316" s="37">
        <v>0</v>
      </c>
      <c r="AR316" s="37">
        <v>0</v>
      </c>
      <c r="AS316" s="87" t="s">
        <v>522</v>
      </c>
    </row>
    <row r="317" spans="1:45" ht="30.75" customHeight="1">
      <c r="A317" s="37">
        <f t="shared" si="64"/>
        <v>305</v>
      </c>
      <c r="B317" s="37" t="s">
        <v>167</v>
      </c>
      <c r="C317" s="38" t="s">
        <v>34</v>
      </c>
      <c r="D317" s="39" t="s">
        <v>110</v>
      </c>
      <c r="E317" s="34" t="s">
        <v>154</v>
      </c>
      <c r="F317" s="39" t="s">
        <v>130</v>
      </c>
      <c r="G317" s="34" t="s">
        <v>75</v>
      </c>
      <c r="H317" s="34"/>
      <c r="I317" s="37" t="s">
        <v>388</v>
      </c>
      <c r="J317" s="37" t="s">
        <v>387</v>
      </c>
      <c r="K317" s="37" t="s">
        <v>22</v>
      </c>
      <c r="L317" s="37" t="s">
        <v>226</v>
      </c>
      <c r="M317" s="37" t="s">
        <v>478</v>
      </c>
      <c r="N317" s="78" t="s">
        <v>514</v>
      </c>
      <c r="O317" s="40">
        <f t="shared" si="66"/>
        <v>15</v>
      </c>
      <c r="P317" s="36">
        <f>IF(O317=0,0,IF(H317=0,VLOOKUP(G317,'Ma-Chuc_Danh'!$A$5:$C$9,2,0),VLOOKUP(G317,'Ma-Chuc_Danh'!$E$5:$G$7,2,0)))</f>
        <v>70000</v>
      </c>
      <c r="Q317" s="41">
        <f t="shared" si="68"/>
        <v>1050000</v>
      </c>
      <c r="R317" s="40">
        <f t="shared" si="67"/>
        <v>0</v>
      </c>
      <c r="S317" s="36">
        <f>IF(R317=0,0,IF(H317=0,VLOOKUP(G317,'Ma-Chuc_Danh'!$A$5:$C$9,3,0),VLOOKUP(G317,'Ma-Chuc_Danh'!$E$5:$G$7,3,0)))</f>
        <v>0</v>
      </c>
      <c r="T317" s="41">
        <f t="shared" si="69"/>
        <v>0</v>
      </c>
      <c r="U317" s="35">
        <f t="shared" si="70"/>
        <v>15</v>
      </c>
      <c r="V317" s="41">
        <f t="shared" si="71"/>
        <v>1050000</v>
      </c>
      <c r="W317" s="41"/>
      <c r="X317" s="41">
        <f t="shared" si="65"/>
        <v>1050000</v>
      </c>
      <c r="Y317" s="41"/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15</v>
      </c>
      <c r="AH317" s="37">
        <v>0</v>
      </c>
      <c r="AI317" s="37">
        <v>0</v>
      </c>
      <c r="AJ317" s="37">
        <v>0</v>
      </c>
      <c r="AK317" s="37">
        <v>0</v>
      </c>
      <c r="AL317" s="37">
        <v>0</v>
      </c>
      <c r="AM317" s="37">
        <v>0</v>
      </c>
      <c r="AN317" s="37">
        <v>0</v>
      </c>
      <c r="AO317" s="37">
        <v>0</v>
      </c>
      <c r="AP317" s="37">
        <v>0</v>
      </c>
      <c r="AQ317" s="37">
        <v>0</v>
      </c>
      <c r="AR317" s="37">
        <v>0</v>
      </c>
      <c r="AS317" s="87" t="s">
        <v>522</v>
      </c>
    </row>
    <row r="318" spans="1:45" ht="30.75" customHeight="1">
      <c r="A318" s="37">
        <f t="shared" si="64"/>
        <v>306</v>
      </c>
      <c r="B318" s="37" t="s">
        <v>167</v>
      </c>
      <c r="C318" s="38" t="s">
        <v>34</v>
      </c>
      <c r="D318" s="39" t="s">
        <v>110</v>
      </c>
      <c r="E318" s="34" t="s">
        <v>154</v>
      </c>
      <c r="F318" s="39" t="s">
        <v>130</v>
      </c>
      <c r="G318" s="34" t="s">
        <v>75</v>
      </c>
      <c r="H318" s="34"/>
      <c r="I318" s="37" t="s">
        <v>388</v>
      </c>
      <c r="J318" s="37" t="s">
        <v>387</v>
      </c>
      <c r="K318" s="37" t="s">
        <v>22</v>
      </c>
      <c r="L318" s="37" t="s">
        <v>227</v>
      </c>
      <c r="M318" s="37" t="s">
        <v>478</v>
      </c>
      <c r="N318" s="78" t="s">
        <v>514</v>
      </c>
      <c r="O318" s="40">
        <f t="shared" si="66"/>
        <v>15</v>
      </c>
      <c r="P318" s="36">
        <f>IF(O318=0,0,IF(H318=0,VLOOKUP(G318,'Ma-Chuc_Danh'!$A$5:$C$9,2,0),VLOOKUP(G318,'Ma-Chuc_Danh'!$E$5:$G$7,2,0)))</f>
        <v>70000</v>
      </c>
      <c r="Q318" s="41">
        <f t="shared" si="68"/>
        <v>1050000</v>
      </c>
      <c r="R318" s="40">
        <f t="shared" si="67"/>
        <v>0</v>
      </c>
      <c r="S318" s="36">
        <f>IF(R318=0,0,IF(H318=0,VLOOKUP(G318,'Ma-Chuc_Danh'!$A$5:$C$9,3,0),VLOOKUP(G318,'Ma-Chuc_Danh'!$E$5:$G$7,3,0)))</f>
        <v>0</v>
      </c>
      <c r="T318" s="41">
        <f t="shared" si="69"/>
        <v>0</v>
      </c>
      <c r="U318" s="35">
        <f t="shared" si="70"/>
        <v>15</v>
      </c>
      <c r="V318" s="41">
        <f t="shared" si="71"/>
        <v>1050000</v>
      </c>
      <c r="W318" s="41"/>
      <c r="X318" s="41">
        <f t="shared" si="65"/>
        <v>1050000</v>
      </c>
      <c r="Y318" s="41"/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15</v>
      </c>
      <c r="AH318" s="37">
        <v>0</v>
      </c>
      <c r="AI318" s="37">
        <v>0</v>
      </c>
      <c r="AJ318" s="37">
        <v>0</v>
      </c>
      <c r="AK318" s="37">
        <v>0</v>
      </c>
      <c r="AL318" s="37">
        <v>0</v>
      </c>
      <c r="AM318" s="37">
        <v>0</v>
      </c>
      <c r="AN318" s="37">
        <v>0</v>
      </c>
      <c r="AO318" s="37">
        <v>0</v>
      </c>
      <c r="AP318" s="37">
        <v>0</v>
      </c>
      <c r="AQ318" s="37">
        <v>0</v>
      </c>
      <c r="AR318" s="37">
        <v>0</v>
      </c>
      <c r="AS318" s="87" t="s">
        <v>522</v>
      </c>
    </row>
    <row r="319" spans="1:45" ht="30.75" customHeight="1">
      <c r="A319" s="37">
        <f t="shared" si="64"/>
        <v>307</v>
      </c>
      <c r="B319" s="37" t="s">
        <v>167</v>
      </c>
      <c r="C319" s="38" t="s">
        <v>34</v>
      </c>
      <c r="D319" s="39" t="s">
        <v>110</v>
      </c>
      <c r="E319" s="34" t="s">
        <v>154</v>
      </c>
      <c r="F319" s="39" t="s">
        <v>130</v>
      </c>
      <c r="G319" s="34" t="s">
        <v>75</v>
      </c>
      <c r="H319" s="34"/>
      <c r="I319" s="37" t="s">
        <v>388</v>
      </c>
      <c r="J319" s="37" t="s">
        <v>387</v>
      </c>
      <c r="K319" s="37" t="s">
        <v>22</v>
      </c>
      <c r="L319" s="37" t="s">
        <v>227</v>
      </c>
      <c r="M319" s="37" t="s">
        <v>478</v>
      </c>
      <c r="N319" s="78" t="s">
        <v>514</v>
      </c>
      <c r="O319" s="40">
        <f t="shared" si="66"/>
        <v>15</v>
      </c>
      <c r="P319" s="36">
        <f>IF(O319=0,0,IF(H319=0,VLOOKUP(G319,'Ma-Chuc_Danh'!$A$5:$C$9,2,0),VLOOKUP(G319,'Ma-Chuc_Danh'!$E$5:$G$7,2,0)))</f>
        <v>70000</v>
      </c>
      <c r="Q319" s="41">
        <f t="shared" si="68"/>
        <v>1050000</v>
      </c>
      <c r="R319" s="40">
        <f t="shared" si="67"/>
        <v>0</v>
      </c>
      <c r="S319" s="36">
        <f>IF(R319=0,0,IF(H319=0,VLOOKUP(G319,'Ma-Chuc_Danh'!$A$5:$C$9,3,0),VLOOKUP(G319,'Ma-Chuc_Danh'!$E$5:$G$7,3,0)))</f>
        <v>0</v>
      </c>
      <c r="T319" s="41">
        <f t="shared" si="69"/>
        <v>0</v>
      </c>
      <c r="U319" s="35">
        <f t="shared" si="70"/>
        <v>15</v>
      </c>
      <c r="V319" s="41">
        <f t="shared" si="71"/>
        <v>1050000</v>
      </c>
      <c r="W319" s="41"/>
      <c r="X319" s="41">
        <f t="shared" si="65"/>
        <v>1050000</v>
      </c>
      <c r="Y319" s="41"/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15</v>
      </c>
      <c r="AH319" s="37">
        <v>0</v>
      </c>
      <c r="AI319" s="37">
        <v>0</v>
      </c>
      <c r="AJ319" s="37">
        <v>0</v>
      </c>
      <c r="AK319" s="37">
        <v>0</v>
      </c>
      <c r="AL319" s="37">
        <v>0</v>
      </c>
      <c r="AM319" s="37">
        <v>0</v>
      </c>
      <c r="AN319" s="37">
        <v>0</v>
      </c>
      <c r="AO319" s="37">
        <v>0</v>
      </c>
      <c r="AP319" s="37">
        <v>0</v>
      </c>
      <c r="AQ319" s="37">
        <v>0</v>
      </c>
      <c r="AR319" s="37">
        <v>0</v>
      </c>
      <c r="AS319" s="87" t="s">
        <v>522</v>
      </c>
    </row>
    <row r="320" spans="1:45" ht="30.75" customHeight="1">
      <c r="A320" s="37">
        <f t="shared" si="64"/>
        <v>308</v>
      </c>
      <c r="B320" s="37" t="s">
        <v>167</v>
      </c>
      <c r="C320" s="38" t="s">
        <v>34</v>
      </c>
      <c r="D320" s="39" t="s">
        <v>110</v>
      </c>
      <c r="E320" s="34" t="s">
        <v>154</v>
      </c>
      <c r="F320" s="39" t="s">
        <v>130</v>
      </c>
      <c r="G320" s="34" t="s">
        <v>75</v>
      </c>
      <c r="H320" s="34"/>
      <c r="I320" s="37" t="s">
        <v>388</v>
      </c>
      <c r="J320" s="37" t="s">
        <v>387</v>
      </c>
      <c r="K320" s="37" t="s">
        <v>22</v>
      </c>
      <c r="L320" s="37" t="s">
        <v>172</v>
      </c>
      <c r="M320" s="37" t="s">
        <v>232</v>
      </c>
      <c r="N320" s="78" t="s">
        <v>233</v>
      </c>
      <c r="O320" s="40">
        <f t="shared" si="66"/>
        <v>8</v>
      </c>
      <c r="P320" s="36">
        <f>IF(O320=0,0,IF(H320=0,VLOOKUP(G320,'Ma-Chuc_Danh'!$A$5:$C$9,2,0),VLOOKUP(G320,'Ma-Chuc_Danh'!$E$5:$G$7,2,0)))</f>
        <v>70000</v>
      </c>
      <c r="Q320" s="41">
        <f t="shared" si="68"/>
        <v>560000</v>
      </c>
      <c r="R320" s="40">
        <f t="shared" si="67"/>
        <v>0</v>
      </c>
      <c r="S320" s="36">
        <f>IF(R320=0,0,IF(H320=0,VLOOKUP(G320,'Ma-Chuc_Danh'!$A$5:$C$9,3,0),VLOOKUP(G320,'Ma-Chuc_Danh'!$E$5:$G$7,3,0)))</f>
        <v>0</v>
      </c>
      <c r="T320" s="41">
        <f t="shared" si="69"/>
        <v>0</v>
      </c>
      <c r="U320" s="35">
        <f t="shared" si="70"/>
        <v>8</v>
      </c>
      <c r="V320" s="41">
        <f t="shared" si="71"/>
        <v>560000</v>
      </c>
      <c r="W320" s="41"/>
      <c r="X320" s="41">
        <f t="shared" si="65"/>
        <v>560000</v>
      </c>
      <c r="Y320" s="41"/>
      <c r="Z320" s="37">
        <v>0</v>
      </c>
      <c r="AA320" s="37">
        <v>0</v>
      </c>
      <c r="AB320" s="37">
        <v>0</v>
      </c>
      <c r="AC320" s="37">
        <v>0</v>
      </c>
      <c r="AD320" s="37">
        <v>0</v>
      </c>
      <c r="AE320" s="37">
        <v>0</v>
      </c>
      <c r="AF320" s="37">
        <v>0</v>
      </c>
      <c r="AG320" s="37">
        <v>8</v>
      </c>
      <c r="AH320" s="37">
        <v>0</v>
      </c>
      <c r="AI320" s="37">
        <v>0</v>
      </c>
      <c r="AJ320" s="37">
        <v>0</v>
      </c>
      <c r="AK320" s="37">
        <v>0</v>
      </c>
      <c r="AL320" s="37">
        <v>0</v>
      </c>
      <c r="AM320" s="37">
        <v>0</v>
      </c>
      <c r="AN320" s="37">
        <v>0</v>
      </c>
      <c r="AO320" s="37">
        <v>0</v>
      </c>
      <c r="AP320" s="37">
        <v>0</v>
      </c>
      <c r="AQ320" s="37">
        <v>0</v>
      </c>
      <c r="AR320" s="37">
        <v>0</v>
      </c>
      <c r="AS320" s="87" t="s">
        <v>522</v>
      </c>
    </row>
    <row r="321" spans="1:45" ht="30.75" customHeight="1">
      <c r="A321" s="37">
        <f t="shared" si="64"/>
        <v>309</v>
      </c>
      <c r="B321" s="37" t="s">
        <v>167</v>
      </c>
      <c r="C321" s="38" t="s">
        <v>34</v>
      </c>
      <c r="D321" s="39" t="s">
        <v>110</v>
      </c>
      <c r="E321" s="34" t="s">
        <v>154</v>
      </c>
      <c r="F321" s="39" t="s">
        <v>130</v>
      </c>
      <c r="G321" s="34" t="s">
        <v>75</v>
      </c>
      <c r="H321" s="34"/>
      <c r="I321" s="37" t="s">
        <v>388</v>
      </c>
      <c r="J321" s="37" t="s">
        <v>387</v>
      </c>
      <c r="K321" s="37" t="s">
        <v>22</v>
      </c>
      <c r="L321" s="37" t="s">
        <v>172</v>
      </c>
      <c r="M321" s="37" t="s">
        <v>232</v>
      </c>
      <c r="N321" s="78" t="s">
        <v>233</v>
      </c>
      <c r="O321" s="40">
        <f t="shared" si="66"/>
        <v>8</v>
      </c>
      <c r="P321" s="36">
        <f>IF(O321=0,0,IF(H321=0,VLOOKUP(G321,'Ma-Chuc_Danh'!$A$5:$C$9,2,0),VLOOKUP(G321,'Ma-Chuc_Danh'!$E$5:$G$7,2,0)))</f>
        <v>70000</v>
      </c>
      <c r="Q321" s="41">
        <f t="shared" si="68"/>
        <v>560000</v>
      </c>
      <c r="R321" s="40">
        <f t="shared" si="67"/>
        <v>0</v>
      </c>
      <c r="S321" s="36">
        <f>IF(R321=0,0,IF(H321=0,VLOOKUP(G321,'Ma-Chuc_Danh'!$A$5:$C$9,3,0),VLOOKUP(G321,'Ma-Chuc_Danh'!$E$5:$G$7,3,0)))</f>
        <v>0</v>
      </c>
      <c r="T321" s="41">
        <f t="shared" si="69"/>
        <v>0</v>
      </c>
      <c r="U321" s="35">
        <f t="shared" si="70"/>
        <v>8</v>
      </c>
      <c r="V321" s="41">
        <f t="shared" si="71"/>
        <v>560000</v>
      </c>
      <c r="W321" s="41"/>
      <c r="X321" s="41">
        <f t="shared" si="65"/>
        <v>560000</v>
      </c>
      <c r="Y321" s="41"/>
      <c r="Z321" s="37">
        <v>0</v>
      </c>
      <c r="AA321" s="37">
        <v>0</v>
      </c>
      <c r="AB321" s="37">
        <v>0</v>
      </c>
      <c r="AC321" s="37">
        <v>0</v>
      </c>
      <c r="AD321" s="37">
        <v>0</v>
      </c>
      <c r="AE321" s="37">
        <v>0</v>
      </c>
      <c r="AF321" s="37">
        <v>0</v>
      </c>
      <c r="AG321" s="37">
        <v>8</v>
      </c>
      <c r="AH321" s="37">
        <v>0</v>
      </c>
      <c r="AI321" s="37">
        <v>0</v>
      </c>
      <c r="AJ321" s="37">
        <v>0</v>
      </c>
      <c r="AK321" s="37">
        <v>0</v>
      </c>
      <c r="AL321" s="37">
        <v>0</v>
      </c>
      <c r="AM321" s="37">
        <v>0</v>
      </c>
      <c r="AN321" s="37">
        <v>0</v>
      </c>
      <c r="AO321" s="37">
        <v>0</v>
      </c>
      <c r="AP321" s="37">
        <v>0</v>
      </c>
      <c r="AQ321" s="37">
        <v>0</v>
      </c>
      <c r="AR321" s="37">
        <v>0</v>
      </c>
      <c r="AS321" s="87" t="s">
        <v>522</v>
      </c>
    </row>
    <row r="322" spans="1:45" ht="30.75" customHeight="1">
      <c r="A322" s="37">
        <f t="shared" si="64"/>
        <v>310</v>
      </c>
      <c r="B322" s="37" t="s">
        <v>167</v>
      </c>
      <c r="C322" s="38" t="s">
        <v>34</v>
      </c>
      <c r="D322" s="39" t="s">
        <v>110</v>
      </c>
      <c r="E322" s="34" t="s">
        <v>154</v>
      </c>
      <c r="F322" s="39" t="s">
        <v>130</v>
      </c>
      <c r="G322" s="34" t="s">
        <v>75</v>
      </c>
      <c r="H322" s="34"/>
      <c r="I322" s="37" t="s">
        <v>388</v>
      </c>
      <c r="J322" s="37" t="s">
        <v>387</v>
      </c>
      <c r="K322" s="37" t="s">
        <v>22</v>
      </c>
      <c r="L322" s="37" t="s">
        <v>170</v>
      </c>
      <c r="M322" s="37" t="s">
        <v>232</v>
      </c>
      <c r="N322" s="78" t="s">
        <v>233</v>
      </c>
      <c r="O322" s="40">
        <f t="shared" si="66"/>
        <v>8</v>
      </c>
      <c r="P322" s="36">
        <f>IF(O322=0,0,IF(H322=0,VLOOKUP(G322,'Ma-Chuc_Danh'!$A$5:$C$9,2,0),VLOOKUP(G322,'Ma-Chuc_Danh'!$E$5:$G$7,2,0)))</f>
        <v>70000</v>
      </c>
      <c r="Q322" s="41">
        <f t="shared" si="68"/>
        <v>560000</v>
      </c>
      <c r="R322" s="40">
        <f t="shared" si="67"/>
        <v>0</v>
      </c>
      <c r="S322" s="36">
        <f>IF(R322=0,0,IF(H322=0,VLOOKUP(G322,'Ma-Chuc_Danh'!$A$5:$C$9,3,0),VLOOKUP(G322,'Ma-Chuc_Danh'!$E$5:$G$7,3,0)))</f>
        <v>0</v>
      </c>
      <c r="T322" s="41">
        <f t="shared" si="69"/>
        <v>0</v>
      </c>
      <c r="U322" s="35">
        <f t="shared" si="70"/>
        <v>8</v>
      </c>
      <c r="V322" s="41">
        <f t="shared" si="71"/>
        <v>560000</v>
      </c>
      <c r="W322" s="41"/>
      <c r="X322" s="41">
        <f t="shared" si="65"/>
        <v>560000</v>
      </c>
      <c r="Y322" s="41"/>
      <c r="Z322" s="37">
        <v>0</v>
      </c>
      <c r="AA322" s="37">
        <v>0</v>
      </c>
      <c r="AB322" s="37">
        <v>0</v>
      </c>
      <c r="AC322" s="37">
        <v>0</v>
      </c>
      <c r="AD322" s="37">
        <v>0</v>
      </c>
      <c r="AE322" s="37">
        <v>0</v>
      </c>
      <c r="AF322" s="37">
        <v>0</v>
      </c>
      <c r="AG322" s="37">
        <v>8</v>
      </c>
      <c r="AH322" s="37">
        <v>0</v>
      </c>
      <c r="AI322" s="37">
        <v>0</v>
      </c>
      <c r="AJ322" s="37">
        <v>0</v>
      </c>
      <c r="AK322" s="37">
        <v>0</v>
      </c>
      <c r="AL322" s="37">
        <v>0</v>
      </c>
      <c r="AM322" s="37">
        <v>0</v>
      </c>
      <c r="AN322" s="37">
        <v>0</v>
      </c>
      <c r="AO322" s="37">
        <v>0</v>
      </c>
      <c r="AP322" s="37">
        <v>0</v>
      </c>
      <c r="AQ322" s="37">
        <v>0</v>
      </c>
      <c r="AR322" s="37">
        <v>0</v>
      </c>
      <c r="AS322" s="87" t="s">
        <v>522</v>
      </c>
    </row>
    <row r="323" spans="1:45" ht="30.75" customHeight="1">
      <c r="A323" s="37">
        <f t="shared" si="64"/>
        <v>311</v>
      </c>
      <c r="B323" s="37" t="s">
        <v>167</v>
      </c>
      <c r="C323" s="38" t="s">
        <v>34</v>
      </c>
      <c r="D323" s="39" t="s">
        <v>110</v>
      </c>
      <c r="E323" s="34" t="s">
        <v>154</v>
      </c>
      <c r="F323" s="39" t="s">
        <v>130</v>
      </c>
      <c r="G323" s="34" t="s">
        <v>75</v>
      </c>
      <c r="H323" s="34"/>
      <c r="I323" s="37" t="s">
        <v>388</v>
      </c>
      <c r="J323" s="37" t="s">
        <v>387</v>
      </c>
      <c r="K323" s="37" t="s">
        <v>22</v>
      </c>
      <c r="L323" s="37" t="s">
        <v>173</v>
      </c>
      <c r="M323" s="37" t="s">
        <v>232</v>
      </c>
      <c r="N323" s="78" t="s">
        <v>233</v>
      </c>
      <c r="O323" s="40">
        <f t="shared" si="66"/>
        <v>8</v>
      </c>
      <c r="P323" s="36">
        <f>IF(O323=0,0,IF(H323=0,VLOOKUP(G323,'Ma-Chuc_Danh'!$A$5:$C$9,2,0),VLOOKUP(G323,'Ma-Chuc_Danh'!$E$5:$G$7,2,0)))</f>
        <v>70000</v>
      </c>
      <c r="Q323" s="41">
        <f t="shared" si="68"/>
        <v>560000</v>
      </c>
      <c r="R323" s="40">
        <f t="shared" si="67"/>
        <v>0</v>
      </c>
      <c r="S323" s="36">
        <f>IF(R323=0,0,IF(H323=0,VLOOKUP(G323,'Ma-Chuc_Danh'!$A$5:$C$9,3,0),VLOOKUP(G323,'Ma-Chuc_Danh'!$E$5:$G$7,3,0)))</f>
        <v>0</v>
      </c>
      <c r="T323" s="41">
        <f t="shared" si="69"/>
        <v>0</v>
      </c>
      <c r="U323" s="35">
        <f t="shared" si="70"/>
        <v>8</v>
      </c>
      <c r="V323" s="41">
        <f t="shared" si="71"/>
        <v>560000</v>
      </c>
      <c r="W323" s="41"/>
      <c r="X323" s="41">
        <f t="shared" si="65"/>
        <v>560000</v>
      </c>
      <c r="Y323" s="41"/>
      <c r="Z323" s="37">
        <v>0</v>
      </c>
      <c r="AA323" s="37">
        <v>0</v>
      </c>
      <c r="AB323" s="37">
        <v>0</v>
      </c>
      <c r="AC323" s="37">
        <v>0</v>
      </c>
      <c r="AD323" s="37">
        <v>0</v>
      </c>
      <c r="AE323" s="37">
        <v>0</v>
      </c>
      <c r="AF323" s="37">
        <v>0</v>
      </c>
      <c r="AG323" s="37">
        <v>8</v>
      </c>
      <c r="AH323" s="37">
        <v>0</v>
      </c>
      <c r="AI323" s="37">
        <v>0</v>
      </c>
      <c r="AJ323" s="37">
        <v>0</v>
      </c>
      <c r="AK323" s="37">
        <v>0</v>
      </c>
      <c r="AL323" s="37">
        <v>0</v>
      </c>
      <c r="AM323" s="37">
        <v>0</v>
      </c>
      <c r="AN323" s="37">
        <v>0</v>
      </c>
      <c r="AO323" s="37">
        <v>0</v>
      </c>
      <c r="AP323" s="37">
        <v>0</v>
      </c>
      <c r="AQ323" s="37">
        <v>0</v>
      </c>
      <c r="AR323" s="37">
        <v>0</v>
      </c>
      <c r="AS323" s="87" t="s">
        <v>522</v>
      </c>
    </row>
    <row r="324" spans="1:45" ht="30.75" customHeight="1">
      <c r="A324" s="37">
        <f t="shared" si="64"/>
        <v>312</v>
      </c>
      <c r="B324" s="37" t="s">
        <v>167</v>
      </c>
      <c r="C324" s="38" t="s">
        <v>34</v>
      </c>
      <c r="D324" s="42" t="s">
        <v>110</v>
      </c>
      <c r="E324" s="34" t="s">
        <v>154</v>
      </c>
      <c r="F324" s="39" t="s">
        <v>130</v>
      </c>
      <c r="G324" s="34" t="s">
        <v>75</v>
      </c>
      <c r="H324" s="34"/>
      <c r="I324" s="37" t="s">
        <v>388</v>
      </c>
      <c r="J324" s="37" t="s">
        <v>387</v>
      </c>
      <c r="K324" s="37" t="s">
        <v>22</v>
      </c>
      <c r="L324" s="37" t="s">
        <v>174</v>
      </c>
      <c r="M324" s="37" t="s">
        <v>232</v>
      </c>
      <c r="N324" s="78" t="s">
        <v>233</v>
      </c>
      <c r="O324" s="40">
        <f t="shared" si="66"/>
        <v>8</v>
      </c>
      <c r="P324" s="36">
        <f>IF(O324=0,0,IF(H324=0,VLOOKUP(G324,'Ma-Chuc_Danh'!$A$5:$C$9,2,0),VLOOKUP(G324,'Ma-Chuc_Danh'!$E$5:$G$7,2,0)))</f>
        <v>70000</v>
      </c>
      <c r="Q324" s="41">
        <f t="shared" si="68"/>
        <v>560000</v>
      </c>
      <c r="R324" s="40">
        <f t="shared" si="67"/>
        <v>0</v>
      </c>
      <c r="S324" s="36">
        <f>IF(R324=0,0,IF(H324=0,VLOOKUP(G324,'Ma-Chuc_Danh'!$A$5:$C$9,3,0),VLOOKUP(G324,'Ma-Chuc_Danh'!$E$5:$G$7,3,0)))</f>
        <v>0</v>
      </c>
      <c r="T324" s="41">
        <f t="shared" si="69"/>
        <v>0</v>
      </c>
      <c r="U324" s="35">
        <f t="shared" si="70"/>
        <v>8</v>
      </c>
      <c r="V324" s="41">
        <f t="shared" si="71"/>
        <v>560000</v>
      </c>
      <c r="W324" s="41"/>
      <c r="X324" s="41">
        <f t="shared" si="65"/>
        <v>560000</v>
      </c>
      <c r="Y324" s="41"/>
      <c r="Z324" s="37">
        <v>0</v>
      </c>
      <c r="AA324" s="37">
        <v>0</v>
      </c>
      <c r="AB324" s="37">
        <v>0</v>
      </c>
      <c r="AC324" s="37">
        <v>0</v>
      </c>
      <c r="AD324" s="37">
        <v>0</v>
      </c>
      <c r="AE324" s="37">
        <v>0</v>
      </c>
      <c r="AF324" s="37">
        <v>0</v>
      </c>
      <c r="AG324" s="37">
        <v>8</v>
      </c>
      <c r="AH324" s="37">
        <v>0</v>
      </c>
      <c r="AI324" s="37">
        <v>0</v>
      </c>
      <c r="AJ324" s="37">
        <v>0</v>
      </c>
      <c r="AK324" s="37">
        <v>0</v>
      </c>
      <c r="AL324" s="37">
        <v>0</v>
      </c>
      <c r="AM324" s="37">
        <v>0</v>
      </c>
      <c r="AN324" s="37">
        <v>0</v>
      </c>
      <c r="AO324" s="37">
        <v>0</v>
      </c>
      <c r="AP324" s="37">
        <v>0</v>
      </c>
      <c r="AQ324" s="37">
        <v>0</v>
      </c>
      <c r="AR324" s="37">
        <v>0</v>
      </c>
      <c r="AS324" s="87" t="s">
        <v>522</v>
      </c>
    </row>
    <row r="325" spans="1:45" ht="30.75" customHeight="1">
      <c r="A325" s="37">
        <f t="shared" si="64"/>
        <v>313</v>
      </c>
      <c r="B325" s="37" t="s">
        <v>167</v>
      </c>
      <c r="C325" s="38" t="s">
        <v>34</v>
      </c>
      <c r="D325" s="42" t="s">
        <v>110</v>
      </c>
      <c r="E325" s="34" t="s">
        <v>154</v>
      </c>
      <c r="F325" s="39" t="s">
        <v>130</v>
      </c>
      <c r="G325" s="34" t="s">
        <v>75</v>
      </c>
      <c r="H325" s="34"/>
      <c r="I325" s="37" t="s">
        <v>388</v>
      </c>
      <c r="J325" s="37" t="s">
        <v>387</v>
      </c>
      <c r="K325" s="37" t="s">
        <v>22</v>
      </c>
      <c r="L325" s="37" t="s">
        <v>174</v>
      </c>
      <c r="M325" s="37" t="s">
        <v>232</v>
      </c>
      <c r="N325" s="78" t="s">
        <v>233</v>
      </c>
      <c r="O325" s="40">
        <f t="shared" si="66"/>
        <v>8</v>
      </c>
      <c r="P325" s="36">
        <f>IF(O325=0,0,IF(H325=0,VLOOKUP(G325,'Ma-Chuc_Danh'!$A$5:$C$9,2,0),VLOOKUP(G325,'Ma-Chuc_Danh'!$E$5:$G$7,2,0)))</f>
        <v>70000</v>
      </c>
      <c r="Q325" s="41">
        <f t="shared" si="68"/>
        <v>560000</v>
      </c>
      <c r="R325" s="40">
        <f t="shared" si="67"/>
        <v>0</v>
      </c>
      <c r="S325" s="36">
        <f>IF(R325=0,0,IF(H325=0,VLOOKUP(G325,'Ma-Chuc_Danh'!$A$5:$C$9,3,0),VLOOKUP(G325,'Ma-Chuc_Danh'!$E$5:$G$7,3,0)))</f>
        <v>0</v>
      </c>
      <c r="T325" s="41">
        <f t="shared" si="69"/>
        <v>0</v>
      </c>
      <c r="U325" s="35">
        <f t="shared" si="70"/>
        <v>8</v>
      </c>
      <c r="V325" s="41">
        <f t="shared" si="71"/>
        <v>560000</v>
      </c>
      <c r="W325" s="41"/>
      <c r="X325" s="41">
        <f t="shared" si="65"/>
        <v>560000</v>
      </c>
      <c r="Y325" s="41"/>
      <c r="Z325" s="37">
        <v>0</v>
      </c>
      <c r="AA325" s="37">
        <v>0</v>
      </c>
      <c r="AB325" s="37">
        <v>0</v>
      </c>
      <c r="AC325" s="37">
        <v>0</v>
      </c>
      <c r="AD325" s="37">
        <v>0</v>
      </c>
      <c r="AE325" s="37">
        <v>0</v>
      </c>
      <c r="AF325" s="37">
        <v>0</v>
      </c>
      <c r="AG325" s="37">
        <v>8</v>
      </c>
      <c r="AH325" s="37">
        <v>0</v>
      </c>
      <c r="AI325" s="37">
        <v>0</v>
      </c>
      <c r="AJ325" s="37">
        <v>0</v>
      </c>
      <c r="AK325" s="37">
        <v>0</v>
      </c>
      <c r="AL325" s="37">
        <v>0</v>
      </c>
      <c r="AM325" s="37">
        <v>0</v>
      </c>
      <c r="AN325" s="37">
        <v>0</v>
      </c>
      <c r="AO325" s="37">
        <v>0</v>
      </c>
      <c r="AP325" s="37">
        <v>0</v>
      </c>
      <c r="AQ325" s="37">
        <v>0</v>
      </c>
      <c r="AR325" s="37">
        <v>0</v>
      </c>
      <c r="AS325" s="87" t="s">
        <v>522</v>
      </c>
    </row>
    <row r="326" spans="1:45" ht="30.75" customHeight="1">
      <c r="A326" s="37">
        <f t="shared" si="64"/>
        <v>314</v>
      </c>
      <c r="B326" s="37" t="s">
        <v>167</v>
      </c>
      <c r="C326" s="38" t="s">
        <v>34</v>
      </c>
      <c r="D326" s="42" t="s">
        <v>110</v>
      </c>
      <c r="E326" s="34" t="s">
        <v>154</v>
      </c>
      <c r="F326" s="39" t="s">
        <v>130</v>
      </c>
      <c r="G326" s="34" t="s">
        <v>75</v>
      </c>
      <c r="H326" s="34"/>
      <c r="I326" s="37" t="s">
        <v>388</v>
      </c>
      <c r="J326" s="37" t="s">
        <v>387</v>
      </c>
      <c r="K326" s="37" t="s">
        <v>22</v>
      </c>
      <c r="L326" s="37" t="s">
        <v>171</v>
      </c>
      <c r="M326" s="37" t="s">
        <v>232</v>
      </c>
      <c r="N326" s="78" t="s">
        <v>233</v>
      </c>
      <c r="O326" s="40">
        <f t="shared" si="66"/>
        <v>8</v>
      </c>
      <c r="P326" s="36">
        <f>IF(O326=0,0,IF(H326=0,VLOOKUP(G326,'Ma-Chuc_Danh'!$A$5:$C$9,2,0),VLOOKUP(G326,'Ma-Chuc_Danh'!$E$5:$G$7,2,0)))</f>
        <v>70000</v>
      </c>
      <c r="Q326" s="41">
        <f t="shared" si="68"/>
        <v>560000</v>
      </c>
      <c r="R326" s="40">
        <f t="shared" si="67"/>
        <v>0</v>
      </c>
      <c r="S326" s="36">
        <f>IF(R326=0,0,IF(H326=0,VLOOKUP(G326,'Ma-Chuc_Danh'!$A$5:$C$9,3,0),VLOOKUP(G326,'Ma-Chuc_Danh'!$E$5:$G$7,3,0)))</f>
        <v>0</v>
      </c>
      <c r="T326" s="41">
        <f t="shared" si="69"/>
        <v>0</v>
      </c>
      <c r="U326" s="35">
        <f t="shared" si="70"/>
        <v>8</v>
      </c>
      <c r="V326" s="41">
        <f t="shared" si="71"/>
        <v>560000</v>
      </c>
      <c r="W326" s="41"/>
      <c r="X326" s="41">
        <f t="shared" si="65"/>
        <v>560000</v>
      </c>
      <c r="Y326" s="41"/>
      <c r="Z326" s="37">
        <v>0</v>
      </c>
      <c r="AA326" s="37">
        <v>0</v>
      </c>
      <c r="AB326" s="37">
        <v>0</v>
      </c>
      <c r="AC326" s="37">
        <v>0</v>
      </c>
      <c r="AD326" s="37">
        <v>0</v>
      </c>
      <c r="AE326" s="37">
        <v>0</v>
      </c>
      <c r="AF326" s="37">
        <v>0</v>
      </c>
      <c r="AG326" s="37">
        <v>8</v>
      </c>
      <c r="AH326" s="37">
        <v>0</v>
      </c>
      <c r="AI326" s="37">
        <v>0</v>
      </c>
      <c r="AJ326" s="37">
        <v>0</v>
      </c>
      <c r="AK326" s="37">
        <v>0</v>
      </c>
      <c r="AL326" s="37">
        <v>0</v>
      </c>
      <c r="AM326" s="37">
        <v>0</v>
      </c>
      <c r="AN326" s="37">
        <v>0</v>
      </c>
      <c r="AO326" s="37">
        <v>0</v>
      </c>
      <c r="AP326" s="37">
        <v>0</v>
      </c>
      <c r="AQ326" s="37">
        <v>0</v>
      </c>
      <c r="AR326" s="37">
        <v>0</v>
      </c>
      <c r="AS326" s="87" t="s">
        <v>522</v>
      </c>
    </row>
    <row r="327" spans="1:45" ht="30.75" customHeight="1">
      <c r="A327" s="37">
        <f t="shared" si="64"/>
        <v>315</v>
      </c>
      <c r="B327" s="37" t="s">
        <v>167</v>
      </c>
      <c r="C327" s="38" t="s">
        <v>34</v>
      </c>
      <c r="D327" s="42" t="s">
        <v>110</v>
      </c>
      <c r="E327" s="34" t="s">
        <v>154</v>
      </c>
      <c r="F327" s="39" t="s">
        <v>130</v>
      </c>
      <c r="G327" s="34" t="s">
        <v>75</v>
      </c>
      <c r="H327" s="34"/>
      <c r="I327" s="37" t="s">
        <v>388</v>
      </c>
      <c r="J327" s="37" t="s">
        <v>387</v>
      </c>
      <c r="K327" s="37" t="s">
        <v>22</v>
      </c>
      <c r="L327" s="37" t="s">
        <v>171</v>
      </c>
      <c r="M327" s="37" t="s">
        <v>232</v>
      </c>
      <c r="N327" s="78" t="s">
        <v>233</v>
      </c>
      <c r="O327" s="40">
        <f t="shared" si="66"/>
        <v>8</v>
      </c>
      <c r="P327" s="36">
        <f>IF(O327=0,0,IF(H327=0,VLOOKUP(G327,'Ma-Chuc_Danh'!$A$5:$C$9,2,0),VLOOKUP(G327,'Ma-Chuc_Danh'!$E$5:$G$7,2,0)))</f>
        <v>70000</v>
      </c>
      <c r="Q327" s="41">
        <f t="shared" si="68"/>
        <v>560000</v>
      </c>
      <c r="R327" s="40">
        <f t="shared" si="67"/>
        <v>0</v>
      </c>
      <c r="S327" s="36">
        <f>IF(R327=0,0,IF(H327=0,VLOOKUP(G327,'Ma-Chuc_Danh'!$A$5:$C$9,3,0),VLOOKUP(G327,'Ma-Chuc_Danh'!$E$5:$G$7,3,0)))</f>
        <v>0</v>
      </c>
      <c r="T327" s="41">
        <f t="shared" si="69"/>
        <v>0</v>
      </c>
      <c r="U327" s="35">
        <f t="shared" si="70"/>
        <v>8</v>
      </c>
      <c r="V327" s="41">
        <f t="shared" si="71"/>
        <v>560000</v>
      </c>
      <c r="W327" s="41"/>
      <c r="X327" s="41">
        <f t="shared" si="65"/>
        <v>560000</v>
      </c>
      <c r="Y327" s="41"/>
      <c r="Z327" s="37">
        <v>0</v>
      </c>
      <c r="AA327" s="37">
        <v>0</v>
      </c>
      <c r="AB327" s="37">
        <v>0</v>
      </c>
      <c r="AC327" s="37">
        <v>0</v>
      </c>
      <c r="AD327" s="37">
        <v>0</v>
      </c>
      <c r="AE327" s="37">
        <v>0</v>
      </c>
      <c r="AF327" s="37">
        <v>0</v>
      </c>
      <c r="AG327" s="37">
        <v>8</v>
      </c>
      <c r="AH327" s="37">
        <v>0</v>
      </c>
      <c r="AI327" s="37">
        <v>0</v>
      </c>
      <c r="AJ327" s="37">
        <v>0</v>
      </c>
      <c r="AK327" s="37">
        <v>0</v>
      </c>
      <c r="AL327" s="37">
        <v>0</v>
      </c>
      <c r="AM327" s="37">
        <v>0</v>
      </c>
      <c r="AN327" s="37">
        <v>0</v>
      </c>
      <c r="AO327" s="37">
        <v>0</v>
      </c>
      <c r="AP327" s="37">
        <v>0</v>
      </c>
      <c r="AQ327" s="37">
        <v>0</v>
      </c>
      <c r="AR327" s="37">
        <v>0</v>
      </c>
      <c r="AS327" s="87" t="s">
        <v>522</v>
      </c>
    </row>
    <row r="328" spans="1:45" ht="30.75" customHeight="1">
      <c r="A328" s="37">
        <f t="shared" si="64"/>
        <v>316</v>
      </c>
      <c r="B328" s="37" t="s">
        <v>167</v>
      </c>
      <c r="C328" s="38" t="s">
        <v>34</v>
      </c>
      <c r="D328" s="42" t="s">
        <v>110</v>
      </c>
      <c r="E328" s="34" t="s">
        <v>154</v>
      </c>
      <c r="F328" s="33" t="s">
        <v>130</v>
      </c>
      <c r="G328" s="34" t="s">
        <v>75</v>
      </c>
      <c r="H328" s="34"/>
      <c r="I328" s="37" t="s">
        <v>388</v>
      </c>
      <c r="J328" s="37" t="s">
        <v>387</v>
      </c>
      <c r="K328" s="37" t="s">
        <v>22</v>
      </c>
      <c r="L328" s="37" t="s">
        <v>171</v>
      </c>
      <c r="M328" s="37" t="s">
        <v>232</v>
      </c>
      <c r="N328" s="78" t="s">
        <v>233</v>
      </c>
      <c r="O328" s="40">
        <f t="shared" si="66"/>
        <v>8</v>
      </c>
      <c r="P328" s="36">
        <f>IF(O328=0,0,IF(H328=0,VLOOKUP(G328,'Ma-Chuc_Danh'!$A$5:$C$9,2,0),VLOOKUP(G328,'Ma-Chuc_Danh'!$E$5:$G$7,2,0)))</f>
        <v>70000</v>
      </c>
      <c r="Q328" s="41">
        <f t="shared" si="68"/>
        <v>560000</v>
      </c>
      <c r="R328" s="40">
        <f t="shared" si="67"/>
        <v>0</v>
      </c>
      <c r="S328" s="36">
        <f>IF(R328=0,0,IF(H328=0,VLOOKUP(G328,'Ma-Chuc_Danh'!$A$5:$C$9,3,0),VLOOKUP(G328,'Ma-Chuc_Danh'!$E$5:$G$7,3,0)))</f>
        <v>0</v>
      </c>
      <c r="T328" s="41">
        <f t="shared" si="69"/>
        <v>0</v>
      </c>
      <c r="U328" s="35">
        <f t="shared" si="70"/>
        <v>8</v>
      </c>
      <c r="V328" s="41">
        <f t="shared" si="71"/>
        <v>560000</v>
      </c>
      <c r="W328" s="41"/>
      <c r="X328" s="41">
        <f t="shared" si="65"/>
        <v>560000</v>
      </c>
      <c r="Y328" s="41"/>
      <c r="Z328" s="37">
        <v>0</v>
      </c>
      <c r="AA328" s="37">
        <v>0</v>
      </c>
      <c r="AB328" s="37">
        <v>0</v>
      </c>
      <c r="AC328" s="37">
        <v>0</v>
      </c>
      <c r="AD328" s="37">
        <v>0</v>
      </c>
      <c r="AE328" s="37">
        <v>0</v>
      </c>
      <c r="AF328" s="37">
        <v>0</v>
      </c>
      <c r="AG328" s="37">
        <v>8</v>
      </c>
      <c r="AH328" s="37">
        <v>0</v>
      </c>
      <c r="AI328" s="37">
        <v>0</v>
      </c>
      <c r="AJ328" s="37">
        <v>0</v>
      </c>
      <c r="AK328" s="37">
        <v>0</v>
      </c>
      <c r="AL328" s="37">
        <v>0</v>
      </c>
      <c r="AM328" s="37">
        <v>0</v>
      </c>
      <c r="AN328" s="37">
        <v>0</v>
      </c>
      <c r="AO328" s="37">
        <v>0</v>
      </c>
      <c r="AP328" s="37">
        <v>0</v>
      </c>
      <c r="AQ328" s="37">
        <v>0</v>
      </c>
      <c r="AR328" s="37">
        <v>0</v>
      </c>
      <c r="AS328" s="87" t="s">
        <v>522</v>
      </c>
    </row>
    <row r="329" spans="1:45" ht="30.75" customHeight="1">
      <c r="A329" s="37">
        <f t="shared" si="64"/>
        <v>317</v>
      </c>
      <c r="B329" s="37" t="s">
        <v>167</v>
      </c>
      <c r="C329" s="38" t="s">
        <v>34</v>
      </c>
      <c r="D329" s="42" t="s">
        <v>110</v>
      </c>
      <c r="E329" s="34" t="s">
        <v>154</v>
      </c>
      <c r="F329" s="33" t="s">
        <v>130</v>
      </c>
      <c r="G329" s="34" t="s">
        <v>75</v>
      </c>
      <c r="H329" s="34"/>
      <c r="I329" s="37" t="s">
        <v>388</v>
      </c>
      <c r="J329" s="37" t="s">
        <v>387</v>
      </c>
      <c r="K329" s="37" t="s">
        <v>22</v>
      </c>
      <c r="L329" s="37" t="s">
        <v>115</v>
      </c>
      <c r="M329" s="37" t="s">
        <v>232</v>
      </c>
      <c r="N329" s="78" t="s">
        <v>233</v>
      </c>
      <c r="O329" s="40">
        <f t="shared" si="66"/>
        <v>8</v>
      </c>
      <c r="P329" s="36">
        <f>IF(O329=0,0,IF(H329=0,VLOOKUP(G329,'Ma-Chuc_Danh'!$A$5:$C$9,2,0),VLOOKUP(G329,'Ma-Chuc_Danh'!$E$5:$G$7,2,0)))</f>
        <v>70000</v>
      </c>
      <c r="Q329" s="41">
        <f t="shared" si="68"/>
        <v>560000</v>
      </c>
      <c r="R329" s="40">
        <f t="shared" si="67"/>
        <v>0</v>
      </c>
      <c r="S329" s="36">
        <f>IF(R329=0,0,IF(H329=0,VLOOKUP(G329,'Ma-Chuc_Danh'!$A$5:$C$9,3,0),VLOOKUP(G329,'Ma-Chuc_Danh'!$E$5:$G$7,3,0)))</f>
        <v>0</v>
      </c>
      <c r="T329" s="41">
        <f t="shared" si="69"/>
        <v>0</v>
      </c>
      <c r="U329" s="35">
        <f t="shared" si="70"/>
        <v>8</v>
      </c>
      <c r="V329" s="41">
        <f t="shared" si="71"/>
        <v>560000</v>
      </c>
      <c r="W329" s="41"/>
      <c r="X329" s="41">
        <f t="shared" si="65"/>
        <v>560000</v>
      </c>
      <c r="Y329" s="41"/>
      <c r="Z329" s="37">
        <v>0</v>
      </c>
      <c r="AA329" s="37">
        <v>0</v>
      </c>
      <c r="AB329" s="37">
        <v>0</v>
      </c>
      <c r="AC329" s="37">
        <v>0</v>
      </c>
      <c r="AD329" s="37">
        <v>0</v>
      </c>
      <c r="AE329" s="37">
        <v>0</v>
      </c>
      <c r="AF329" s="37">
        <v>0</v>
      </c>
      <c r="AG329" s="37">
        <v>8</v>
      </c>
      <c r="AH329" s="37">
        <v>0</v>
      </c>
      <c r="AI329" s="37">
        <v>0</v>
      </c>
      <c r="AJ329" s="37">
        <v>0</v>
      </c>
      <c r="AK329" s="37">
        <v>0</v>
      </c>
      <c r="AL329" s="37">
        <v>0</v>
      </c>
      <c r="AM329" s="37">
        <v>0</v>
      </c>
      <c r="AN329" s="37">
        <v>0</v>
      </c>
      <c r="AO329" s="37">
        <v>0</v>
      </c>
      <c r="AP329" s="37">
        <v>0</v>
      </c>
      <c r="AQ329" s="37">
        <v>0</v>
      </c>
      <c r="AR329" s="37">
        <v>0</v>
      </c>
      <c r="AS329" s="87" t="s">
        <v>522</v>
      </c>
    </row>
    <row r="330" spans="1:45" ht="30.75" customHeight="1">
      <c r="A330" s="37">
        <f t="shared" si="64"/>
        <v>318</v>
      </c>
      <c r="B330" s="37" t="s">
        <v>167</v>
      </c>
      <c r="C330" s="38" t="s">
        <v>34</v>
      </c>
      <c r="D330" s="42" t="s">
        <v>110</v>
      </c>
      <c r="E330" s="34" t="s">
        <v>154</v>
      </c>
      <c r="F330" s="33" t="s">
        <v>130</v>
      </c>
      <c r="G330" s="34" t="s">
        <v>75</v>
      </c>
      <c r="H330" s="34"/>
      <c r="I330" s="37" t="s">
        <v>388</v>
      </c>
      <c r="J330" s="37" t="s">
        <v>387</v>
      </c>
      <c r="K330" s="37" t="s">
        <v>22</v>
      </c>
      <c r="L330" s="37" t="s">
        <v>116</v>
      </c>
      <c r="M330" s="37" t="s">
        <v>232</v>
      </c>
      <c r="N330" s="78" t="s">
        <v>233</v>
      </c>
      <c r="O330" s="40">
        <f t="shared" si="66"/>
        <v>8</v>
      </c>
      <c r="P330" s="36">
        <f>IF(O330=0,0,IF(H330=0,VLOOKUP(G330,'Ma-Chuc_Danh'!$A$5:$C$9,2,0),VLOOKUP(G330,'Ma-Chuc_Danh'!$E$5:$G$7,2,0)))</f>
        <v>70000</v>
      </c>
      <c r="Q330" s="41">
        <f t="shared" si="68"/>
        <v>560000</v>
      </c>
      <c r="R330" s="40">
        <f t="shared" si="67"/>
        <v>0</v>
      </c>
      <c r="S330" s="36">
        <f>IF(R330=0,0,IF(H330=0,VLOOKUP(G330,'Ma-Chuc_Danh'!$A$5:$C$9,3,0),VLOOKUP(G330,'Ma-Chuc_Danh'!$E$5:$G$7,3,0)))</f>
        <v>0</v>
      </c>
      <c r="T330" s="41">
        <f t="shared" si="69"/>
        <v>0</v>
      </c>
      <c r="U330" s="35">
        <f t="shared" si="70"/>
        <v>8</v>
      </c>
      <c r="V330" s="41">
        <f t="shared" si="71"/>
        <v>560000</v>
      </c>
      <c r="W330" s="41"/>
      <c r="X330" s="41">
        <f t="shared" si="65"/>
        <v>560000</v>
      </c>
      <c r="Y330" s="41"/>
      <c r="Z330" s="37">
        <v>0</v>
      </c>
      <c r="AA330" s="37">
        <v>0</v>
      </c>
      <c r="AB330" s="37">
        <v>0</v>
      </c>
      <c r="AC330" s="37">
        <v>0</v>
      </c>
      <c r="AD330" s="37">
        <v>0</v>
      </c>
      <c r="AE330" s="37">
        <v>0</v>
      </c>
      <c r="AF330" s="37">
        <v>0</v>
      </c>
      <c r="AG330" s="37">
        <v>8</v>
      </c>
      <c r="AH330" s="37">
        <v>0</v>
      </c>
      <c r="AI330" s="37">
        <v>0</v>
      </c>
      <c r="AJ330" s="37">
        <v>0</v>
      </c>
      <c r="AK330" s="37">
        <v>0</v>
      </c>
      <c r="AL330" s="37">
        <v>0</v>
      </c>
      <c r="AM330" s="37">
        <v>0</v>
      </c>
      <c r="AN330" s="37">
        <v>0</v>
      </c>
      <c r="AO330" s="37">
        <v>0</v>
      </c>
      <c r="AP330" s="37">
        <v>0</v>
      </c>
      <c r="AQ330" s="37">
        <v>0</v>
      </c>
      <c r="AR330" s="37">
        <v>0</v>
      </c>
      <c r="AS330" s="87" t="s">
        <v>522</v>
      </c>
    </row>
    <row r="331" spans="1:45" ht="30.75" customHeight="1">
      <c r="A331" s="37">
        <f t="shared" si="64"/>
        <v>319</v>
      </c>
      <c r="B331" s="37" t="s">
        <v>167</v>
      </c>
      <c r="C331" s="38" t="s">
        <v>34</v>
      </c>
      <c r="D331" s="42" t="s">
        <v>110</v>
      </c>
      <c r="E331" s="34" t="s">
        <v>154</v>
      </c>
      <c r="F331" s="33" t="s">
        <v>130</v>
      </c>
      <c r="G331" s="34" t="s">
        <v>75</v>
      </c>
      <c r="H331" s="34"/>
      <c r="I331" s="37" t="s">
        <v>388</v>
      </c>
      <c r="J331" s="37" t="s">
        <v>387</v>
      </c>
      <c r="K331" s="37" t="s">
        <v>22</v>
      </c>
      <c r="L331" s="37" t="s">
        <v>116</v>
      </c>
      <c r="M331" s="37" t="s">
        <v>232</v>
      </c>
      <c r="N331" s="78" t="s">
        <v>233</v>
      </c>
      <c r="O331" s="40">
        <f t="shared" si="66"/>
        <v>8</v>
      </c>
      <c r="P331" s="36">
        <f>IF(O331=0,0,IF(H331=0,VLOOKUP(G331,'Ma-Chuc_Danh'!$A$5:$C$9,2,0),VLOOKUP(G331,'Ma-Chuc_Danh'!$E$5:$G$7,2,0)))</f>
        <v>70000</v>
      </c>
      <c r="Q331" s="41">
        <f t="shared" si="68"/>
        <v>560000</v>
      </c>
      <c r="R331" s="40">
        <f t="shared" si="67"/>
        <v>0</v>
      </c>
      <c r="S331" s="36">
        <f>IF(R331=0,0,IF(H331=0,VLOOKUP(G331,'Ma-Chuc_Danh'!$A$5:$C$9,3,0),VLOOKUP(G331,'Ma-Chuc_Danh'!$E$5:$G$7,3,0)))</f>
        <v>0</v>
      </c>
      <c r="T331" s="41">
        <f t="shared" si="69"/>
        <v>0</v>
      </c>
      <c r="U331" s="35">
        <f t="shared" si="70"/>
        <v>8</v>
      </c>
      <c r="V331" s="41">
        <f t="shared" si="71"/>
        <v>560000</v>
      </c>
      <c r="W331" s="41"/>
      <c r="X331" s="41">
        <f t="shared" si="65"/>
        <v>560000</v>
      </c>
      <c r="Y331" s="41"/>
      <c r="Z331" s="37">
        <v>0</v>
      </c>
      <c r="AA331" s="37">
        <v>0</v>
      </c>
      <c r="AB331" s="37">
        <v>0</v>
      </c>
      <c r="AC331" s="37">
        <v>0</v>
      </c>
      <c r="AD331" s="37">
        <v>0</v>
      </c>
      <c r="AE331" s="37">
        <v>0</v>
      </c>
      <c r="AF331" s="37">
        <v>0</v>
      </c>
      <c r="AG331" s="37">
        <v>8</v>
      </c>
      <c r="AH331" s="37">
        <v>0</v>
      </c>
      <c r="AI331" s="37">
        <v>0</v>
      </c>
      <c r="AJ331" s="37">
        <v>0</v>
      </c>
      <c r="AK331" s="37">
        <v>0</v>
      </c>
      <c r="AL331" s="37">
        <v>0</v>
      </c>
      <c r="AM331" s="37">
        <v>0</v>
      </c>
      <c r="AN331" s="37">
        <v>0</v>
      </c>
      <c r="AO331" s="37">
        <v>0</v>
      </c>
      <c r="AP331" s="37">
        <v>0</v>
      </c>
      <c r="AQ331" s="37">
        <v>0</v>
      </c>
      <c r="AR331" s="37">
        <v>0</v>
      </c>
      <c r="AS331" s="87" t="s">
        <v>522</v>
      </c>
    </row>
    <row r="332" spans="1:45" ht="30.75" customHeight="1">
      <c r="A332" s="37">
        <f t="shared" si="64"/>
        <v>320</v>
      </c>
      <c r="B332" s="37" t="s">
        <v>167</v>
      </c>
      <c r="C332" s="38" t="s">
        <v>34</v>
      </c>
      <c r="D332" s="42" t="s">
        <v>110</v>
      </c>
      <c r="E332" s="34" t="s">
        <v>154</v>
      </c>
      <c r="F332" s="33" t="s">
        <v>130</v>
      </c>
      <c r="G332" s="34" t="s">
        <v>75</v>
      </c>
      <c r="H332" s="34"/>
      <c r="I332" s="37" t="s">
        <v>388</v>
      </c>
      <c r="J332" s="37" t="s">
        <v>387</v>
      </c>
      <c r="K332" s="37" t="s">
        <v>22</v>
      </c>
      <c r="L332" s="37" t="s">
        <v>117</v>
      </c>
      <c r="M332" s="37" t="s">
        <v>232</v>
      </c>
      <c r="N332" s="78" t="s">
        <v>233</v>
      </c>
      <c r="O332" s="40">
        <f t="shared" si="66"/>
        <v>8</v>
      </c>
      <c r="P332" s="36">
        <f>IF(O332=0,0,IF(H332=0,VLOOKUP(G332,'Ma-Chuc_Danh'!$A$5:$C$9,2,0),VLOOKUP(G332,'Ma-Chuc_Danh'!$E$5:$G$7,2,0)))</f>
        <v>70000</v>
      </c>
      <c r="Q332" s="41">
        <f t="shared" si="68"/>
        <v>560000</v>
      </c>
      <c r="R332" s="40">
        <f t="shared" si="67"/>
        <v>0</v>
      </c>
      <c r="S332" s="36">
        <f>IF(R332=0,0,IF(H332=0,VLOOKUP(G332,'Ma-Chuc_Danh'!$A$5:$C$9,3,0),VLOOKUP(G332,'Ma-Chuc_Danh'!$E$5:$G$7,3,0)))</f>
        <v>0</v>
      </c>
      <c r="T332" s="41">
        <f t="shared" si="69"/>
        <v>0</v>
      </c>
      <c r="U332" s="35">
        <f t="shared" si="70"/>
        <v>8</v>
      </c>
      <c r="V332" s="41">
        <f t="shared" si="71"/>
        <v>560000</v>
      </c>
      <c r="W332" s="41"/>
      <c r="X332" s="41">
        <f t="shared" si="65"/>
        <v>560000</v>
      </c>
      <c r="Y332" s="41"/>
      <c r="Z332" s="37">
        <v>0</v>
      </c>
      <c r="AA332" s="37">
        <v>0</v>
      </c>
      <c r="AB332" s="37">
        <v>0</v>
      </c>
      <c r="AC332" s="37">
        <v>0</v>
      </c>
      <c r="AD332" s="37">
        <v>0</v>
      </c>
      <c r="AE332" s="37">
        <v>0</v>
      </c>
      <c r="AF332" s="37">
        <v>0</v>
      </c>
      <c r="AG332" s="37">
        <v>8</v>
      </c>
      <c r="AH332" s="37">
        <v>0</v>
      </c>
      <c r="AI332" s="37">
        <v>0</v>
      </c>
      <c r="AJ332" s="37">
        <v>0</v>
      </c>
      <c r="AK332" s="37">
        <v>0</v>
      </c>
      <c r="AL332" s="37">
        <v>0</v>
      </c>
      <c r="AM332" s="37">
        <v>0</v>
      </c>
      <c r="AN332" s="37">
        <v>0</v>
      </c>
      <c r="AO332" s="37">
        <v>0</v>
      </c>
      <c r="AP332" s="37">
        <v>0</v>
      </c>
      <c r="AQ332" s="37">
        <v>0</v>
      </c>
      <c r="AR332" s="37">
        <v>0</v>
      </c>
      <c r="AS332" s="87" t="s">
        <v>522</v>
      </c>
    </row>
    <row r="333" spans="1:45" ht="30.75" customHeight="1">
      <c r="A333" s="37">
        <f t="shared" si="64"/>
        <v>321</v>
      </c>
      <c r="B333" s="37" t="s">
        <v>167</v>
      </c>
      <c r="C333" s="38" t="s">
        <v>34</v>
      </c>
      <c r="D333" s="42" t="s">
        <v>110</v>
      </c>
      <c r="E333" s="34" t="s">
        <v>154</v>
      </c>
      <c r="F333" s="39" t="s">
        <v>130</v>
      </c>
      <c r="G333" s="34" t="s">
        <v>75</v>
      </c>
      <c r="H333" s="34"/>
      <c r="I333" s="37" t="s">
        <v>388</v>
      </c>
      <c r="J333" s="37" t="s">
        <v>387</v>
      </c>
      <c r="K333" s="37" t="s">
        <v>22</v>
      </c>
      <c r="L333" s="37" t="s">
        <v>231</v>
      </c>
      <c r="M333" s="37" t="s">
        <v>258</v>
      </c>
      <c r="N333" s="78" t="s">
        <v>265</v>
      </c>
      <c r="O333" s="40">
        <f t="shared" si="66"/>
        <v>8</v>
      </c>
      <c r="P333" s="36">
        <f>IF(O333=0,0,IF(H333=0,VLOOKUP(G333,'Ma-Chuc_Danh'!$A$5:$C$9,2,0),VLOOKUP(G333,'Ma-Chuc_Danh'!$E$5:$G$7,2,0)))</f>
        <v>70000</v>
      </c>
      <c r="Q333" s="41">
        <f t="shared" si="68"/>
        <v>560000</v>
      </c>
      <c r="R333" s="40">
        <f t="shared" si="67"/>
        <v>0</v>
      </c>
      <c r="S333" s="36">
        <f>IF(R333=0,0,IF(H333=0,VLOOKUP(G333,'Ma-Chuc_Danh'!$A$5:$C$9,3,0),VLOOKUP(G333,'Ma-Chuc_Danh'!$E$5:$G$7,3,0)))</f>
        <v>0</v>
      </c>
      <c r="T333" s="41">
        <f t="shared" si="69"/>
        <v>0</v>
      </c>
      <c r="U333" s="35">
        <f t="shared" si="70"/>
        <v>8</v>
      </c>
      <c r="V333" s="41">
        <f t="shared" si="71"/>
        <v>560000</v>
      </c>
      <c r="W333" s="41"/>
      <c r="X333" s="41">
        <f t="shared" si="65"/>
        <v>560000</v>
      </c>
      <c r="Y333" s="41"/>
      <c r="Z333" s="37">
        <v>0</v>
      </c>
      <c r="AA333" s="37">
        <v>0</v>
      </c>
      <c r="AB333" s="37">
        <v>0</v>
      </c>
      <c r="AC333" s="37">
        <v>0</v>
      </c>
      <c r="AD333" s="37">
        <v>0</v>
      </c>
      <c r="AE333" s="37">
        <v>0</v>
      </c>
      <c r="AF333" s="37">
        <v>0</v>
      </c>
      <c r="AG333" s="37">
        <v>8</v>
      </c>
      <c r="AH333" s="37">
        <v>0</v>
      </c>
      <c r="AI333" s="37">
        <v>0</v>
      </c>
      <c r="AJ333" s="37">
        <v>0</v>
      </c>
      <c r="AK333" s="37">
        <v>0</v>
      </c>
      <c r="AL333" s="37">
        <v>0</v>
      </c>
      <c r="AM333" s="37">
        <v>0</v>
      </c>
      <c r="AN333" s="37">
        <v>0</v>
      </c>
      <c r="AO333" s="37">
        <v>0</v>
      </c>
      <c r="AP333" s="37">
        <v>0</v>
      </c>
      <c r="AQ333" s="37">
        <v>0</v>
      </c>
      <c r="AR333" s="37">
        <v>0</v>
      </c>
      <c r="AS333" s="87" t="s">
        <v>522</v>
      </c>
    </row>
    <row r="334" spans="1:45" ht="30.75" customHeight="1">
      <c r="A334" s="37">
        <f t="shared" ref="A334:A368" si="72">+A333+1</f>
        <v>322</v>
      </c>
      <c r="B334" s="37" t="s">
        <v>167</v>
      </c>
      <c r="C334" s="38" t="s">
        <v>34</v>
      </c>
      <c r="D334" s="42" t="s">
        <v>110</v>
      </c>
      <c r="E334" s="34" t="s">
        <v>154</v>
      </c>
      <c r="F334" s="33" t="s">
        <v>130</v>
      </c>
      <c r="G334" s="34" t="s">
        <v>75</v>
      </c>
      <c r="H334" s="34"/>
      <c r="I334" s="37" t="s">
        <v>388</v>
      </c>
      <c r="J334" s="37" t="s">
        <v>387</v>
      </c>
      <c r="K334" s="37" t="s">
        <v>22</v>
      </c>
      <c r="L334" s="37" t="s">
        <v>442</v>
      </c>
      <c r="M334" s="37" t="s">
        <v>479</v>
      </c>
      <c r="N334" s="78" t="s">
        <v>515</v>
      </c>
      <c r="O334" s="40">
        <f t="shared" si="66"/>
        <v>8</v>
      </c>
      <c r="P334" s="36">
        <f>IF(O334=0,0,IF(H334=0,VLOOKUP(G334,'Ma-Chuc_Danh'!$A$5:$C$9,2,0),VLOOKUP(G334,'Ma-Chuc_Danh'!$E$5:$G$7,2,0)))</f>
        <v>70000</v>
      </c>
      <c r="Q334" s="41">
        <f t="shared" ref="Q334:Q339" si="73">ROUND(P334*O334,0)</f>
        <v>560000</v>
      </c>
      <c r="R334" s="40">
        <f t="shared" si="67"/>
        <v>0</v>
      </c>
      <c r="S334" s="36">
        <f>IF(R334=0,0,IF(H334=0,VLOOKUP(G334,'Ma-Chuc_Danh'!$A$5:$C$9,3,0),VLOOKUP(G334,'Ma-Chuc_Danh'!$E$5:$G$7,3,0)))</f>
        <v>0</v>
      </c>
      <c r="T334" s="41">
        <f t="shared" ref="T334:T339" si="74">ROUND(S334*R334,0)</f>
        <v>0</v>
      </c>
      <c r="U334" s="35">
        <f t="shared" ref="U334:U339" si="75">R334+O334</f>
        <v>8</v>
      </c>
      <c r="V334" s="41">
        <f t="shared" ref="V334:V339" si="76">T334+Q334</f>
        <v>560000</v>
      </c>
      <c r="W334" s="41"/>
      <c r="X334" s="41">
        <f t="shared" ref="X334:X369" si="77">IF(V334&gt;W334,V334-W334,0)</f>
        <v>560000</v>
      </c>
      <c r="Y334" s="41"/>
      <c r="Z334" s="37">
        <v>0</v>
      </c>
      <c r="AA334" s="37">
        <v>0</v>
      </c>
      <c r="AB334" s="37">
        <v>0</v>
      </c>
      <c r="AC334" s="37">
        <v>0</v>
      </c>
      <c r="AD334" s="37">
        <v>0</v>
      </c>
      <c r="AE334" s="37">
        <v>0</v>
      </c>
      <c r="AF334" s="37">
        <v>0</v>
      </c>
      <c r="AG334" s="37">
        <v>8</v>
      </c>
      <c r="AH334" s="37">
        <v>0</v>
      </c>
      <c r="AI334" s="37">
        <v>0</v>
      </c>
      <c r="AJ334" s="37">
        <v>0</v>
      </c>
      <c r="AK334" s="37">
        <v>0</v>
      </c>
      <c r="AL334" s="37">
        <v>0</v>
      </c>
      <c r="AM334" s="37">
        <v>0</v>
      </c>
      <c r="AN334" s="37">
        <v>0</v>
      </c>
      <c r="AO334" s="37">
        <v>0</v>
      </c>
      <c r="AP334" s="37">
        <v>0</v>
      </c>
      <c r="AQ334" s="37">
        <v>0</v>
      </c>
      <c r="AR334" s="37">
        <v>0</v>
      </c>
      <c r="AS334" s="87" t="s">
        <v>522</v>
      </c>
    </row>
    <row r="335" spans="1:45" ht="30.75" customHeight="1">
      <c r="A335" s="37">
        <f t="shared" si="72"/>
        <v>323</v>
      </c>
      <c r="B335" s="37" t="s">
        <v>167</v>
      </c>
      <c r="C335" s="38" t="s">
        <v>34</v>
      </c>
      <c r="D335" s="42" t="s">
        <v>110</v>
      </c>
      <c r="E335" s="34" t="s">
        <v>154</v>
      </c>
      <c r="F335" s="33" t="s">
        <v>130</v>
      </c>
      <c r="G335" s="34" t="s">
        <v>75</v>
      </c>
      <c r="H335" s="34"/>
      <c r="I335" s="37" t="s">
        <v>388</v>
      </c>
      <c r="J335" s="37" t="s">
        <v>387</v>
      </c>
      <c r="K335" s="37" t="s">
        <v>22</v>
      </c>
      <c r="L335" s="37" t="s">
        <v>443</v>
      </c>
      <c r="M335" s="37" t="s">
        <v>479</v>
      </c>
      <c r="N335" s="78" t="s">
        <v>515</v>
      </c>
      <c r="O335" s="40">
        <f t="shared" si="66"/>
        <v>3</v>
      </c>
      <c r="P335" s="36">
        <f>IF(O335=0,0,IF(H335=0,VLOOKUP(G335,'Ma-Chuc_Danh'!$A$5:$C$9,2,0),VLOOKUP(G335,'Ma-Chuc_Danh'!$E$5:$G$7,2,0)))</f>
        <v>70000</v>
      </c>
      <c r="Q335" s="41">
        <f t="shared" si="73"/>
        <v>210000</v>
      </c>
      <c r="R335" s="40">
        <f t="shared" si="67"/>
        <v>0</v>
      </c>
      <c r="S335" s="36">
        <f>IF(R335=0,0,IF(H335=0,VLOOKUP(G335,'Ma-Chuc_Danh'!$A$5:$C$9,3,0),VLOOKUP(G335,'Ma-Chuc_Danh'!$E$5:$G$7,3,0)))</f>
        <v>0</v>
      </c>
      <c r="T335" s="41">
        <f t="shared" si="74"/>
        <v>0</v>
      </c>
      <c r="U335" s="35">
        <f t="shared" si="75"/>
        <v>3</v>
      </c>
      <c r="V335" s="41">
        <f t="shared" si="76"/>
        <v>210000</v>
      </c>
      <c r="W335" s="41"/>
      <c r="X335" s="41">
        <f t="shared" si="77"/>
        <v>210000</v>
      </c>
      <c r="Y335" s="41"/>
      <c r="Z335" s="37">
        <v>0</v>
      </c>
      <c r="AA335" s="37">
        <v>0</v>
      </c>
      <c r="AB335" s="37">
        <v>0</v>
      </c>
      <c r="AC335" s="37">
        <v>0</v>
      </c>
      <c r="AD335" s="37">
        <v>0</v>
      </c>
      <c r="AE335" s="37">
        <v>0</v>
      </c>
      <c r="AF335" s="37">
        <v>0</v>
      </c>
      <c r="AG335" s="37">
        <v>3</v>
      </c>
      <c r="AH335" s="37">
        <v>0</v>
      </c>
      <c r="AI335" s="37">
        <v>0</v>
      </c>
      <c r="AJ335" s="37">
        <v>0</v>
      </c>
      <c r="AK335" s="37">
        <v>0</v>
      </c>
      <c r="AL335" s="37">
        <v>0</v>
      </c>
      <c r="AM335" s="37">
        <v>0</v>
      </c>
      <c r="AN335" s="37">
        <v>0</v>
      </c>
      <c r="AO335" s="37">
        <v>0</v>
      </c>
      <c r="AP335" s="37">
        <v>0</v>
      </c>
      <c r="AQ335" s="37">
        <v>0</v>
      </c>
      <c r="AR335" s="37">
        <v>0</v>
      </c>
      <c r="AS335" s="87" t="s">
        <v>522</v>
      </c>
    </row>
    <row r="336" spans="1:45" ht="30.75" customHeight="1">
      <c r="A336" s="37">
        <f t="shared" si="72"/>
        <v>324</v>
      </c>
      <c r="B336" s="37" t="s">
        <v>300</v>
      </c>
      <c r="C336" s="38" t="s">
        <v>324</v>
      </c>
      <c r="D336" s="42" t="s">
        <v>184</v>
      </c>
      <c r="E336" s="34" t="s">
        <v>154</v>
      </c>
      <c r="F336" s="33" t="s">
        <v>130</v>
      </c>
      <c r="G336" s="34" t="s">
        <v>79</v>
      </c>
      <c r="H336" s="34"/>
      <c r="I336" s="37" t="s">
        <v>389</v>
      </c>
      <c r="J336" s="37" t="s">
        <v>358</v>
      </c>
      <c r="K336" s="37" t="s">
        <v>23</v>
      </c>
      <c r="L336" s="37" t="s">
        <v>115</v>
      </c>
      <c r="M336" s="37" t="s">
        <v>232</v>
      </c>
      <c r="N336" s="78" t="s">
        <v>233</v>
      </c>
      <c r="O336" s="40">
        <f t="shared" si="66"/>
        <v>13</v>
      </c>
      <c r="P336" s="36">
        <f>IF(O336=0,0,IF(H336=0,VLOOKUP(G336,'Ma-Chuc_Danh'!$A$5:$C$9,2,0),VLOOKUP(G336,'Ma-Chuc_Danh'!$E$5:$G$7,2,0)))</f>
        <v>80000</v>
      </c>
      <c r="Q336" s="41">
        <f t="shared" si="73"/>
        <v>1040000</v>
      </c>
      <c r="R336" s="40">
        <f t="shared" si="67"/>
        <v>0</v>
      </c>
      <c r="S336" s="36">
        <f>IF(R336=0,0,IF(H336=0,VLOOKUP(G336,'Ma-Chuc_Danh'!$A$5:$C$9,3,0),VLOOKUP(G336,'Ma-Chuc_Danh'!$E$5:$G$7,3,0)))</f>
        <v>0</v>
      </c>
      <c r="T336" s="41">
        <f t="shared" si="74"/>
        <v>0</v>
      </c>
      <c r="U336" s="35">
        <f t="shared" si="75"/>
        <v>13</v>
      </c>
      <c r="V336" s="41">
        <f t="shared" si="76"/>
        <v>1040000</v>
      </c>
      <c r="W336" s="41"/>
      <c r="X336" s="41">
        <f t="shared" si="77"/>
        <v>1040000</v>
      </c>
      <c r="Y336" s="41"/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13</v>
      </c>
      <c r="AF336" s="37">
        <v>0</v>
      </c>
      <c r="AG336" s="37">
        <v>0</v>
      </c>
      <c r="AH336" s="37">
        <v>0</v>
      </c>
      <c r="AI336" s="37">
        <v>0</v>
      </c>
      <c r="AJ336" s="37">
        <v>0</v>
      </c>
      <c r="AK336" s="37">
        <v>0</v>
      </c>
      <c r="AL336" s="37">
        <v>0</v>
      </c>
      <c r="AM336" s="37">
        <v>0</v>
      </c>
      <c r="AN336" s="37">
        <v>0</v>
      </c>
      <c r="AO336" s="37">
        <v>0</v>
      </c>
      <c r="AP336" s="37">
        <v>0</v>
      </c>
      <c r="AQ336" s="37">
        <v>0</v>
      </c>
      <c r="AR336" s="37">
        <v>0</v>
      </c>
      <c r="AS336" s="87" t="s">
        <v>339</v>
      </c>
    </row>
    <row r="337" spans="1:45" ht="30.75" customHeight="1">
      <c r="A337" s="37">
        <f t="shared" si="72"/>
        <v>325</v>
      </c>
      <c r="B337" s="37" t="s">
        <v>300</v>
      </c>
      <c r="C337" s="38" t="s">
        <v>324</v>
      </c>
      <c r="D337" s="42" t="s">
        <v>184</v>
      </c>
      <c r="E337" s="34" t="s">
        <v>154</v>
      </c>
      <c r="F337" s="33" t="s">
        <v>130</v>
      </c>
      <c r="G337" s="34" t="s">
        <v>79</v>
      </c>
      <c r="H337" s="34"/>
      <c r="I337" s="37" t="s">
        <v>389</v>
      </c>
      <c r="J337" s="37" t="s">
        <v>358</v>
      </c>
      <c r="K337" s="37" t="s">
        <v>24</v>
      </c>
      <c r="L337" s="37" t="s">
        <v>229</v>
      </c>
      <c r="M337" s="37" t="s">
        <v>478</v>
      </c>
      <c r="N337" s="78" t="s">
        <v>514</v>
      </c>
      <c r="O337" s="40">
        <f t="shared" si="66"/>
        <v>5.0999999999999996</v>
      </c>
      <c r="P337" s="36">
        <f>IF(O337=0,0,IF(H337=0,VLOOKUP(G337,'Ma-Chuc_Danh'!$A$5:$C$9,2,0),VLOOKUP(G337,'Ma-Chuc_Danh'!$E$5:$G$7,2,0)))</f>
        <v>80000</v>
      </c>
      <c r="Q337" s="41">
        <f t="shared" si="73"/>
        <v>408000</v>
      </c>
      <c r="R337" s="40">
        <f t="shared" si="67"/>
        <v>0</v>
      </c>
      <c r="S337" s="36">
        <f>IF(R337=0,0,IF(H337=0,VLOOKUP(G337,'Ma-Chuc_Danh'!$A$5:$C$9,3,0),VLOOKUP(G337,'Ma-Chuc_Danh'!$E$5:$G$7,3,0)))</f>
        <v>0</v>
      </c>
      <c r="T337" s="41">
        <f t="shared" si="74"/>
        <v>0</v>
      </c>
      <c r="U337" s="35">
        <f t="shared" si="75"/>
        <v>5.0999999999999996</v>
      </c>
      <c r="V337" s="41">
        <f t="shared" si="76"/>
        <v>408000</v>
      </c>
      <c r="W337" s="41"/>
      <c r="X337" s="41">
        <f t="shared" si="77"/>
        <v>408000</v>
      </c>
      <c r="Y337" s="41"/>
      <c r="Z337" s="37">
        <v>0</v>
      </c>
      <c r="AA337" s="37">
        <v>0</v>
      </c>
      <c r="AB337" s="37">
        <v>5.0999999999999996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  <c r="AI337" s="37">
        <v>0</v>
      </c>
      <c r="AJ337" s="37">
        <v>0</v>
      </c>
      <c r="AK337" s="37">
        <v>0</v>
      </c>
      <c r="AL337" s="37">
        <v>0</v>
      </c>
      <c r="AM337" s="37">
        <v>0</v>
      </c>
      <c r="AN337" s="37">
        <v>0</v>
      </c>
      <c r="AO337" s="37">
        <v>0</v>
      </c>
      <c r="AP337" s="37">
        <v>0</v>
      </c>
      <c r="AQ337" s="37">
        <v>0</v>
      </c>
      <c r="AR337" s="37">
        <v>0</v>
      </c>
      <c r="AS337" s="87" t="s">
        <v>339</v>
      </c>
    </row>
    <row r="338" spans="1:45" ht="30.75" customHeight="1">
      <c r="A338" s="37">
        <f t="shared" si="72"/>
        <v>326</v>
      </c>
      <c r="B338" s="37" t="s">
        <v>300</v>
      </c>
      <c r="C338" s="38" t="s">
        <v>324</v>
      </c>
      <c r="D338" s="42" t="s">
        <v>184</v>
      </c>
      <c r="E338" s="34" t="s">
        <v>154</v>
      </c>
      <c r="F338" s="33" t="s">
        <v>130</v>
      </c>
      <c r="G338" s="34" t="s">
        <v>79</v>
      </c>
      <c r="H338" s="34"/>
      <c r="I338" s="37" t="s">
        <v>389</v>
      </c>
      <c r="J338" s="37" t="s">
        <v>358</v>
      </c>
      <c r="K338" s="37" t="s">
        <v>24</v>
      </c>
      <c r="L338" s="37" t="s">
        <v>230</v>
      </c>
      <c r="M338" s="37" t="s">
        <v>478</v>
      </c>
      <c r="N338" s="78" t="s">
        <v>514</v>
      </c>
      <c r="O338" s="40">
        <f t="shared" si="66"/>
        <v>5</v>
      </c>
      <c r="P338" s="36">
        <f>IF(O338=0,0,IF(H338=0,VLOOKUP(G338,'Ma-Chuc_Danh'!$A$5:$C$9,2,0),VLOOKUP(G338,'Ma-Chuc_Danh'!$E$5:$G$7,2,0)))</f>
        <v>80000</v>
      </c>
      <c r="Q338" s="41">
        <f t="shared" si="73"/>
        <v>400000</v>
      </c>
      <c r="R338" s="40">
        <f t="shared" si="67"/>
        <v>0</v>
      </c>
      <c r="S338" s="36">
        <f>IF(R338=0,0,IF(H338=0,VLOOKUP(G338,'Ma-Chuc_Danh'!$A$5:$C$9,3,0),VLOOKUP(G338,'Ma-Chuc_Danh'!$E$5:$G$7,3,0)))</f>
        <v>0</v>
      </c>
      <c r="T338" s="41">
        <f t="shared" si="74"/>
        <v>0</v>
      </c>
      <c r="U338" s="35">
        <f t="shared" si="75"/>
        <v>5</v>
      </c>
      <c r="V338" s="41">
        <f t="shared" si="76"/>
        <v>400000</v>
      </c>
      <c r="W338" s="41"/>
      <c r="X338" s="41">
        <f t="shared" si="77"/>
        <v>400000</v>
      </c>
      <c r="Y338" s="41"/>
      <c r="Z338" s="37">
        <v>0</v>
      </c>
      <c r="AA338" s="37">
        <v>0</v>
      </c>
      <c r="AB338" s="37">
        <v>5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  <c r="AI338" s="37">
        <v>0</v>
      </c>
      <c r="AJ338" s="37">
        <v>0</v>
      </c>
      <c r="AK338" s="37">
        <v>0</v>
      </c>
      <c r="AL338" s="37">
        <v>0</v>
      </c>
      <c r="AM338" s="37">
        <v>0</v>
      </c>
      <c r="AN338" s="37">
        <v>0</v>
      </c>
      <c r="AO338" s="37">
        <v>0</v>
      </c>
      <c r="AP338" s="37">
        <v>0</v>
      </c>
      <c r="AQ338" s="37">
        <v>0</v>
      </c>
      <c r="AR338" s="37">
        <v>0</v>
      </c>
      <c r="AS338" s="87" t="s">
        <v>339</v>
      </c>
    </row>
    <row r="339" spans="1:45" ht="30.75" customHeight="1">
      <c r="A339" s="37">
        <f t="shared" si="72"/>
        <v>327</v>
      </c>
      <c r="B339" s="37" t="s">
        <v>300</v>
      </c>
      <c r="C339" s="38" t="s">
        <v>324</v>
      </c>
      <c r="D339" s="42" t="s">
        <v>184</v>
      </c>
      <c r="E339" s="34" t="s">
        <v>154</v>
      </c>
      <c r="F339" s="39" t="s">
        <v>130</v>
      </c>
      <c r="G339" s="34" t="s">
        <v>79</v>
      </c>
      <c r="H339" s="34"/>
      <c r="I339" s="37" t="s">
        <v>389</v>
      </c>
      <c r="J339" s="37" t="s">
        <v>358</v>
      </c>
      <c r="K339" s="37" t="s">
        <v>24</v>
      </c>
      <c r="L339" s="37" t="s">
        <v>174</v>
      </c>
      <c r="M339" s="37" t="s">
        <v>232</v>
      </c>
      <c r="N339" s="78" t="s">
        <v>233</v>
      </c>
      <c r="O339" s="40">
        <f>SUM(Z339:AK339)</f>
        <v>5.6</v>
      </c>
      <c r="P339" s="36">
        <f>IF(O339=0,0,IF(H339=0,VLOOKUP(G339,'Ma-Chuc_Danh'!$A$5:$C$9,2,0),VLOOKUP(G339,'Ma-Chuc_Danh'!$E$5:$G$7,2,0)))</f>
        <v>80000</v>
      </c>
      <c r="Q339" s="41">
        <f t="shared" si="73"/>
        <v>448000</v>
      </c>
      <c r="R339" s="40">
        <f t="shared" si="67"/>
        <v>0</v>
      </c>
      <c r="S339" s="36">
        <f>IF(R339=0,0,IF(H339=0,VLOOKUP(G339,'Ma-Chuc_Danh'!$A$5:$C$9,3,0),VLOOKUP(G339,'Ma-Chuc_Danh'!$E$5:$G$7,3,0)))</f>
        <v>0</v>
      </c>
      <c r="T339" s="41">
        <f t="shared" si="74"/>
        <v>0</v>
      </c>
      <c r="U339" s="35">
        <f t="shared" si="75"/>
        <v>5.6</v>
      </c>
      <c r="V339" s="41">
        <f t="shared" si="76"/>
        <v>448000</v>
      </c>
      <c r="W339" s="41"/>
      <c r="X339" s="41">
        <f t="shared" si="77"/>
        <v>448000</v>
      </c>
      <c r="Y339" s="41"/>
      <c r="Z339" s="37">
        <v>0</v>
      </c>
      <c r="AA339" s="37">
        <v>0</v>
      </c>
      <c r="AB339" s="37">
        <v>5.6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  <c r="AI339" s="37">
        <v>0</v>
      </c>
      <c r="AJ339" s="37">
        <v>0</v>
      </c>
      <c r="AK339" s="37">
        <v>0</v>
      </c>
      <c r="AL339" s="37">
        <v>0</v>
      </c>
      <c r="AM339" s="37">
        <v>0</v>
      </c>
      <c r="AN339" s="37">
        <v>0</v>
      </c>
      <c r="AO339" s="37">
        <v>0</v>
      </c>
      <c r="AP339" s="37">
        <v>0</v>
      </c>
      <c r="AQ339" s="37">
        <v>0</v>
      </c>
      <c r="AR339" s="37">
        <v>0</v>
      </c>
      <c r="AS339" s="87" t="s">
        <v>339</v>
      </c>
    </row>
    <row r="340" spans="1:45" ht="30.75" customHeight="1">
      <c r="A340" s="37">
        <f t="shared" si="72"/>
        <v>328</v>
      </c>
      <c r="B340" s="37" t="s">
        <v>300</v>
      </c>
      <c r="C340" s="38" t="s">
        <v>324</v>
      </c>
      <c r="D340" s="42" t="s">
        <v>184</v>
      </c>
      <c r="E340" s="34" t="s">
        <v>154</v>
      </c>
      <c r="F340" s="33" t="s">
        <v>130</v>
      </c>
      <c r="G340" s="34" t="s">
        <v>79</v>
      </c>
      <c r="H340" s="34"/>
      <c r="I340" s="37" t="s">
        <v>389</v>
      </c>
      <c r="J340" s="37" t="s">
        <v>358</v>
      </c>
      <c r="K340" s="37" t="s">
        <v>24</v>
      </c>
      <c r="L340" s="37" t="s">
        <v>171</v>
      </c>
      <c r="M340" s="37" t="s">
        <v>232</v>
      </c>
      <c r="N340" s="78" t="s">
        <v>233</v>
      </c>
      <c r="O340" s="40">
        <f>SUM(Z340:AK340)</f>
        <v>6.3</v>
      </c>
      <c r="P340" s="36">
        <f>IF(O340=0,0,IF(H340=0,VLOOKUP(G340,'Ma-Chuc_Danh'!$A$5:$C$9,2,0),VLOOKUP(G340,'Ma-Chuc_Danh'!$E$5:$G$7,2,0)))</f>
        <v>80000</v>
      </c>
      <c r="Q340" s="41">
        <f>ROUND(P340*O340,0)</f>
        <v>504000</v>
      </c>
      <c r="R340" s="40">
        <f>SUM(AL340:AR340)</f>
        <v>0</v>
      </c>
      <c r="S340" s="36">
        <f>IF(R340=0,0,IF(H340=0,VLOOKUP(G340,'Ma-Chuc_Danh'!$A$5:$C$9,3,0),VLOOKUP(G340,'Ma-Chuc_Danh'!$E$5:$G$7,3,0)))</f>
        <v>0</v>
      </c>
      <c r="T340" s="41">
        <f>ROUND(S340*R340,0)</f>
        <v>0</v>
      </c>
      <c r="U340" s="35">
        <f>R340+O340</f>
        <v>6.3</v>
      </c>
      <c r="V340" s="41">
        <f>T340+Q340</f>
        <v>504000</v>
      </c>
      <c r="W340" s="41"/>
      <c r="X340" s="41">
        <f t="shared" si="77"/>
        <v>504000</v>
      </c>
      <c r="Y340" s="41"/>
      <c r="Z340" s="37">
        <v>0</v>
      </c>
      <c r="AA340" s="37">
        <v>0</v>
      </c>
      <c r="AB340" s="37">
        <v>6.3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  <c r="AI340" s="37">
        <v>0</v>
      </c>
      <c r="AJ340" s="37">
        <v>0</v>
      </c>
      <c r="AK340" s="37">
        <v>0</v>
      </c>
      <c r="AL340" s="37">
        <v>0</v>
      </c>
      <c r="AM340" s="37">
        <v>0</v>
      </c>
      <c r="AN340" s="37">
        <v>0</v>
      </c>
      <c r="AO340" s="37">
        <v>0</v>
      </c>
      <c r="AP340" s="37">
        <v>0</v>
      </c>
      <c r="AQ340" s="37">
        <v>0</v>
      </c>
      <c r="AR340" s="37">
        <v>0</v>
      </c>
      <c r="AS340" s="87" t="s">
        <v>339</v>
      </c>
    </row>
    <row r="341" spans="1:45" ht="30.75" customHeight="1">
      <c r="A341" s="37">
        <f t="shared" si="72"/>
        <v>329</v>
      </c>
      <c r="B341" s="37" t="s">
        <v>300</v>
      </c>
      <c r="C341" s="38" t="s">
        <v>324</v>
      </c>
      <c r="D341" s="42" t="s">
        <v>184</v>
      </c>
      <c r="E341" s="34" t="s">
        <v>154</v>
      </c>
      <c r="F341" s="33" t="s">
        <v>130</v>
      </c>
      <c r="G341" s="34" t="s">
        <v>79</v>
      </c>
      <c r="H341" s="34"/>
      <c r="I341" s="37" t="s">
        <v>389</v>
      </c>
      <c r="J341" s="37" t="s">
        <v>358</v>
      </c>
      <c r="K341" s="37" t="s">
        <v>24</v>
      </c>
      <c r="L341" s="37" t="s">
        <v>115</v>
      </c>
      <c r="M341" s="37" t="s">
        <v>232</v>
      </c>
      <c r="N341" s="78" t="s">
        <v>233</v>
      </c>
      <c r="O341" s="40">
        <f>SUM(Z341:AK341)</f>
        <v>4.5999999999999996</v>
      </c>
      <c r="P341" s="36">
        <f>IF(O341=0,0,IF(H341=0,VLOOKUP(G341,'Ma-Chuc_Danh'!$A$5:$C$9,2,0),VLOOKUP(G341,'Ma-Chuc_Danh'!$E$5:$G$7,2,0)))</f>
        <v>80000</v>
      </c>
      <c r="Q341" s="41">
        <f>ROUND(P341*O341,0)</f>
        <v>368000</v>
      </c>
      <c r="R341" s="40">
        <f>SUM(AL341:AR341)</f>
        <v>0</v>
      </c>
      <c r="S341" s="36">
        <f>IF(R341=0,0,IF(H341=0,VLOOKUP(G341,'Ma-Chuc_Danh'!$A$5:$C$9,3,0),VLOOKUP(G341,'Ma-Chuc_Danh'!$E$5:$G$7,3,0)))</f>
        <v>0</v>
      </c>
      <c r="T341" s="41">
        <f>ROUND(S341*R341,0)</f>
        <v>0</v>
      </c>
      <c r="U341" s="35">
        <f>R341+O341</f>
        <v>4.5999999999999996</v>
      </c>
      <c r="V341" s="41">
        <f>T341+Q341</f>
        <v>368000</v>
      </c>
      <c r="W341" s="41"/>
      <c r="X341" s="41">
        <f t="shared" si="77"/>
        <v>368000</v>
      </c>
      <c r="Y341" s="41"/>
      <c r="Z341" s="37">
        <v>0</v>
      </c>
      <c r="AA341" s="37">
        <v>0</v>
      </c>
      <c r="AB341" s="37">
        <v>4.5999999999999996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  <c r="AI341" s="37">
        <v>0</v>
      </c>
      <c r="AJ341" s="37">
        <v>0</v>
      </c>
      <c r="AK341" s="37">
        <v>0</v>
      </c>
      <c r="AL341" s="37">
        <v>0</v>
      </c>
      <c r="AM341" s="37">
        <v>0</v>
      </c>
      <c r="AN341" s="37">
        <v>0</v>
      </c>
      <c r="AO341" s="37">
        <v>0</v>
      </c>
      <c r="AP341" s="37">
        <v>0</v>
      </c>
      <c r="AQ341" s="37">
        <v>0</v>
      </c>
      <c r="AR341" s="37">
        <v>0</v>
      </c>
      <c r="AS341" s="87" t="s">
        <v>339</v>
      </c>
    </row>
    <row r="342" spans="1:45" ht="30.75" customHeight="1">
      <c r="A342" s="37">
        <f t="shared" si="72"/>
        <v>330</v>
      </c>
      <c r="B342" s="37" t="s">
        <v>300</v>
      </c>
      <c r="C342" s="38" t="s">
        <v>324</v>
      </c>
      <c r="D342" s="39" t="s">
        <v>184</v>
      </c>
      <c r="E342" s="34" t="s">
        <v>154</v>
      </c>
      <c r="F342" s="39" t="s">
        <v>130</v>
      </c>
      <c r="G342" s="34" t="s">
        <v>79</v>
      </c>
      <c r="H342" s="34"/>
      <c r="I342" s="37" t="s">
        <v>389</v>
      </c>
      <c r="J342" s="37" t="s">
        <v>358</v>
      </c>
      <c r="K342" s="37" t="s">
        <v>25</v>
      </c>
      <c r="L342" s="37" t="s">
        <v>229</v>
      </c>
      <c r="M342" s="37" t="s">
        <v>478</v>
      </c>
      <c r="N342" s="78" t="s">
        <v>514</v>
      </c>
      <c r="O342" s="40">
        <f t="shared" ref="O342:O365" si="78">SUM(Z342:AK342)</f>
        <v>12.6</v>
      </c>
      <c r="P342" s="36">
        <f>IF(O342=0,0,IF(H342=0,VLOOKUP(G342,'Ma-Chuc_Danh'!$A$5:$C$9,2,0),VLOOKUP(G342,'Ma-Chuc_Danh'!$E$5:$G$7,2,0)))</f>
        <v>80000</v>
      </c>
      <c r="Q342" s="41">
        <f t="shared" ref="Q342:Q366" si="79">ROUND(P342*O342,0)</f>
        <v>1008000</v>
      </c>
      <c r="R342" s="40">
        <f t="shared" ref="R342:R366" si="80">SUM(AL342:AR342)</f>
        <v>0</v>
      </c>
      <c r="S342" s="36">
        <f>IF(R342=0,0,IF(H342=0,VLOOKUP(G342,'Ma-Chuc_Danh'!$A$5:$C$9,3,0),VLOOKUP(G342,'Ma-Chuc_Danh'!$E$5:$G$7,3,0)))</f>
        <v>0</v>
      </c>
      <c r="T342" s="41">
        <f t="shared" ref="T342:T366" si="81">ROUND(S342*R342,0)</f>
        <v>0</v>
      </c>
      <c r="U342" s="35">
        <f t="shared" ref="U342:U366" si="82">R342+O342</f>
        <v>12.6</v>
      </c>
      <c r="V342" s="41">
        <f t="shared" ref="V342:V366" si="83">T342+Q342</f>
        <v>1008000</v>
      </c>
      <c r="W342" s="41"/>
      <c r="X342" s="41">
        <f t="shared" si="77"/>
        <v>1008000</v>
      </c>
      <c r="Y342" s="41"/>
      <c r="Z342" s="37">
        <v>0</v>
      </c>
      <c r="AA342" s="37">
        <v>12.6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  <c r="AI342" s="37">
        <v>0</v>
      </c>
      <c r="AJ342" s="37">
        <v>0</v>
      </c>
      <c r="AK342" s="37">
        <v>0</v>
      </c>
      <c r="AL342" s="37">
        <v>0</v>
      </c>
      <c r="AM342" s="37">
        <v>0</v>
      </c>
      <c r="AN342" s="37">
        <v>0</v>
      </c>
      <c r="AO342" s="37">
        <v>0</v>
      </c>
      <c r="AP342" s="37">
        <v>0</v>
      </c>
      <c r="AQ342" s="37">
        <v>0</v>
      </c>
      <c r="AR342" s="37">
        <v>0</v>
      </c>
      <c r="AS342" s="87" t="s">
        <v>339</v>
      </c>
    </row>
    <row r="343" spans="1:45" ht="30.75" customHeight="1">
      <c r="A343" s="37">
        <f t="shared" si="72"/>
        <v>331</v>
      </c>
      <c r="B343" s="37" t="s">
        <v>300</v>
      </c>
      <c r="C343" s="38" t="s">
        <v>324</v>
      </c>
      <c r="D343" s="39" t="s">
        <v>184</v>
      </c>
      <c r="E343" s="34" t="s">
        <v>154</v>
      </c>
      <c r="F343" s="39" t="s">
        <v>130</v>
      </c>
      <c r="G343" s="34" t="s">
        <v>79</v>
      </c>
      <c r="H343" s="34"/>
      <c r="I343" s="37" t="s">
        <v>389</v>
      </c>
      <c r="J343" s="37" t="s">
        <v>358</v>
      </c>
      <c r="K343" s="37" t="s">
        <v>25</v>
      </c>
      <c r="L343" s="37" t="s">
        <v>230</v>
      </c>
      <c r="M343" s="37" t="s">
        <v>478</v>
      </c>
      <c r="N343" s="78" t="s">
        <v>514</v>
      </c>
      <c r="O343" s="40">
        <f t="shared" si="78"/>
        <v>12.5</v>
      </c>
      <c r="P343" s="36">
        <f>IF(O343=0,0,IF(H343=0,VLOOKUP(G343,'Ma-Chuc_Danh'!$A$5:$C$9,2,0),VLOOKUP(G343,'Ma-Chuc_Danh'!$E$5:$G$7,2,0)))</f>
        <v>80000</v>
      </c>
      <c r="Q343" s="41">
        <f t="shared" si="79"/>
        <v>1000000</v>
      </c>
      <c r="R343" s="40">
        <f t="shared" si="80"/>
        <v>0</v>
      </c>
      <c r="S343" s="36">
        <f>IF(R343=0,0,IF(H343=0,VLOOKUP(G343,'Ma-Chuc_Danh'!$A$5:$C$9,3,0),VLOOKUP(G343,'Ma-Chuc_Danh'!$E$5:$G$7,3,0)))</f>
        <v>0</v>
      </c>
      <c r="T343" s="41">
        <f t="shared" si="81"/>
        <v>0</v>
      </c>
      <c r="U343" s="35">
        <f t="shared" si="82"/>
        <v>12.5</v>
      </c>
      <c r="V343" s="41">
        <f t="shared" si="83"/>
        <v>1000000</v>
      </c>
      <c r="W343" s="41"/>
      <c r="X343" s="41">
        <f t="shared" si="77"/>
        <v>1000000</v>
      </c>
      <c r="Y343" s="41"/>
      <c r="Z343" s="37">
        <v>0</v>
      </c>
      <c r="AA343" s="37">
        <v>12.5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  <c r="AI343" s="37">
        <v>0</v>
      </c>
      <c r="AJ343" s="37">
        <v>0</v>
      </c>
      <c r="AK343" s="37">
        <v>0</v>
      </c>
      <c r="AL343" s="37">
        <v>0</v>
      </c>
      <c r="AM343" s="37">
        <v>0</v>
      </c>
      <c r="AN343" s="37">
        <v>0</v>
      </c>
      <c r="AO343" s="37">
        <v>0</v>
      </c>
      <c r="AP343" s="37">
        <v>0</v>
      </c>
      <c r="AQ343" s="37">
        <v>0</v>
      </c>
      <c r="AR343" s="37">
        <v>0</v>
      </c>
      <c r="AS343" s="87" t="s">
        <v>339</v>
      </c>
    </row>
    <row r="344" spans="1:45" ht="30.75" customHeight="1">
      <c r="A344" s="37">
        <f t="shared" si="72"/>
        <v>332</v>
      </c>
      <c r="B344" s="37" t="s">
        <v>300</v>
      </c>
      <c r="C344" s="38" t="s">
        <v>324</v>
      </c>
      <c r="D344" s="39" t="s">
        <v>184</v>
      </c>
      <c r="E344" s="34" t="s">
        <v>154</v>
      </c>
      <c r="F344" s="39" t="s">
        <v>130</v>
      </c>
      <c r="G344" s="34" t="s">
        <v>79</v>
      </c>
      <c r="H344" s="34"/>
      <c r="I344" s="37" t="s">
        <v>389</v>
      </c>
      <c r="J344" s="37" t="s">
        <v>358</v>
      </c>
      <c r="K344" s="37" t="s">
        <v>25</v>
      </c>
      <c r="L344" s="37" t="s">
        <v>174</v>
      </c>
      <c r="M344" s="37" t="s">
        <v>232</v>
      </c>
      <c r="N344" s="78" t="s">
        <v>233</v>
      </c>
      <c r="O344" s="40">
        <f t="shared" si="78"/>
        <v>14</v>
      </c>
      <c r="P344" s="36">
        <f>IF(O344=0,0,IF(H344=0,VLOOKUP(G344,'Ma-Chuc_Danh'!$A$5:$C$9,2,0),VLOOKUP(G344,'Ma-Chuc_Danh'!$E$5:$G$7,2,0)))</f>
        <v>80000</v>
      </c>
      <c r="Q344" s="41">
        <f t="shared" si="79"/>
        <v>1120000</v>
      </c>
      <c r="R344" s="40">
        <f t="shared" si="80"/>
        <v>0</v>
      </c>
      <c r="S344" s="36">
        <f>IF(R344=0,0,IF(H344=0,VLOOKUP(G344,'Ma-Chuc_Danh'!$A$5:$C$9,3,0),VLOOKUP(G344,'Ma-Chuc_Danh'!$E$5:$G$7,3,0)))</f>
        <v>0</v>
      </c>
      <c r="T344" s="41">
        <f t="shared" si="81"/>
        <v>0</v>
      </c>
      <c r="U344" s="35">
        <f t="shared" si="82"/>
        <v>14</v>
      </c>
      <c r="V344" s="41">
        <f t="shared" si="83"/>
        <v>1120000</v>
      </c>
      <c r="W344" s="41"/>
      <c r="X344" s="41">
        <f t="shared" si="77"/>
        <v>1120000</v>
      </c>
      <c r="Y344" s="41"/>
      <c r="Z344" s="37">
        <v>0</v>
      </c>
      <c r="AA344" s="37">
        <v>14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  <c r="AI344" s="37">
        <v>0</v>
      </c>
      <c r="AJ344" s="37">
        <v>0</v>
      </c>
      <c r="AK344" s="37">
        <v>0</v>
      </c>
      <c r="AL344" s="37">
        <v>0</v>
      </c>
      <c r="AM344" s="37">
        <v>0</v>
      </c>
      <c r="AN344" s="37">
        <v>0</v>
      </c>
      <c r="AO344" s="37">
        <v>0</v>
      </c>
      <c r="AP344" s="37">
        <v>0</v>
      </c>
      <c r="AQ344" s="37">
        <v>0</v>
      </c>
      <c r="AR344" s="37">
        <v>0</v>
      </c>
      <c r="AS344" s="87" t="s">
        <v>339</v>
      </c>
    </row>
    <row r="345" spans="1:45" ht="30.75" customHeight="1">
      <c r="A345" s="37">
        <f t="shared" si="72"/>
        <v>333</v>
      </c>
      <c r="B345" s="37" t="s">
        <v>300</v>
      </c>
      <c r="C345" s="38" t="s">
        <v>324</v>
      </c>
      <c r="D345" s="39" t="s">
        <v>184</v>
      </c>
      <c r="E345" s="34" t="s">
        <v>154</v>
      </c>
      <c r="F345" s="39" t="s">
        <v>130</v>
      </c>
      <c r="G345" s="34" t="s">
        <v>79</v>
      </c>
      <c r="H345" s="34"/>
      <c r="I345" s="37" t="s">
        <v>389</v>
      </c>
      <c r="J345" s="37" t="s">
        <v>358</v>
      </c>
      <c r="K345" s="37" t="s">
        <v>25</v>
      </c>
      <c r="L345" s="37" t="s">
        <v>171</v>
      </c>
      <c r="M345" s="37" t="s">
        <v>232</v>
      </c>
      <c r="N345" s="78" t="s">
        <v>233</v>
      </c>
      <c r="O345" s="40">
        <f>SUM(Z345:AK345)</f>
        <v>15.6</v>
      </c>
      <c r="P345" s="36">
        <f>IF(O345=0,0,IF(H345=0,VLOOKUP(G345,'Ma-Chuc_Danh'!$A$5:$C$9,2,0),VLOOKUP(G345,'Ma-Chuc_Danh'!$E$5:$G$7,2,0)))</f>
        <v>80000</v>
      </c>
      <c r="Q345" s="41">
        <f>ROUND(P345*O345,0)</f>
        <v>1248000</v>
      </c>
      <c r="R345" s="40">
        <f>SUM(AL345:AR345)</f>
        <v>0</v>
      </c>
      <c r="S345" s="36">
        <f>IF(R345=0,0,IF(H345=0,VLOOKUP(G345,'Ma-Chuc_Danh'!$A$5:$C$9,3,0),VLOOKUP(G345,'Ma-Chuc_Danh'!$E$5:$G$7,3,0)))</f>
        <v>0</v>
      </c>
      <c r="T345" s="41">
        <f>ROUND(S345*R345,0)</f>
        <v>0</v>
      </c>
      <c r="U345" s="35">
        <f>R345+O345</f>
        <v>15.6</v>
      </c>
      <c r="V345" s="41">
        <f>T345+Q345</f>
        <v>1248000</v>
      </c>
      <c r="W345" s="41"/>
      <c r="X345" s="41">
        <f t="shared" si="77"/>
        <v>1248000</v>
      </c>
      <c r="Y345" s="41"/>
      <c r="Z345" s="37">
        <v>0</v>
      </c>
      <c r="AA345" s="37">
        <v>15.6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  <c r="AI345" s="37">
        <v>0</v>
      </c>
      <c r="AJ345" s="37">
        <v>0</v>
      </c>
      <c r="AK345" s="37">
        <v>0</v>
      </c>
      <c r="AL345" s="37">
        <v>0</v>
      </c>
      <c r="AM345" s="37">
        <v>0</v>
      </c>
      <c r="AN345" s="37">
        <v>0</v>
      </c>
      <c r="AO345" s="37">
        <v>0</v>
      </c>
      <c r="AP345" s="37">
        <v>0</v>
      </c>
      <c r="AQ345" s="37">
        <v>0</v>
      </c>
      <c r="AR345" s="37">
        <v>0</v>
      </c>
      <c r="AS345" s="87" t="s">
        <v>339</v>
      </c>
    </row>
    <row r="346" spans="1:45" ht="30.75" customHeight="1">
      <c r="A346" s="37">
        <f t="shared" si="72"/>
        <v>334</v>
      </c>
      <c r="B346" s="37" t="s">
        <v>300</v>
      </c>
      <c r="C346" s="38" t="s">
        <v>324</v>
      </c>
      <c r="D346" s="39" t="s">
        <v>184</v>
      </c>
      <c r="E346" s="34" t="s">
        <v>154</v>
      </c>
      <c r="F346" s="39" t="s">
        <v>130</v>
      </c>
      <c r="G346" s="34" t="s">
        <v>79</v>
      </c>
      <c r="H346" s="34"/>
      <c r="I346" s="37" t="s">
        <v>389</v>
      </c>
      <c r="J346" s="37" t="s">
        <v>358</v>
      </c>
      <c r="K346" s="37" t="s">
        <v>25</v>
      </c>
      <c r="L346" s="37" t="s">
        <v>115</v>
      </c>
      <c r="M346" s="37" t="s">
        <v>232</v>
      </c>
      <c r="N346" s="78" t="s">
        <v>233</v>
      </c>
      <c r="O346" s="40">
        <f t="shared" si="78"/>
        <v>11.4</v>
      </c>
      <c r="P346" s="36">
        <f>IF(O346=0,0,IF(H346=0,VLOOKUP(G346,'Ma-Chuc_Danh'!$A$5:$C$9,2,0),VLOOKUP(G346,'Ma-Chuc_Danh'!$E$5:$G$7,2,0)))</f>
        <v>80000</v>
      </c>
      <c r="Q346" s="41">
        <f t="shared" si="79"/>
        <v>912000</v>
      </c>
      <c r="R346" s="40">
        <f t="shared" si="80"/>
        <v>0</v>
      </c>
      <c r="S346" s="36">
        <f>IF(R346=0,0,IF(H346=0,VLOOKUP(G346,'Ma-Chuc_Danh'!$A$5:$C$9,3,0),VLOOKUP(G346,'Ma-Chuc_Danh'!$E$5:$G$7,3,0)))</f>
        <v>0</v>
      </c>
      <c r="T346" s="41">
        <f t="shared" si="81"/>
        <v>0</v>
      </c>
      <c r="U346" s="35">
        <f t="shared" si="82"/>
        <v>11.4</v>
      </c>
      <c r="V346" s="41">
        <f t="shared" si="83"/>
        <v>912000</v>
      </c>
      <c r="W346" s="41"/>
      <c r="X346" s="41">
        <f t="shared" si="77"/>
        <v>912000</v>
      </c>
      <c r="Y346" s="41"/>
      <c r="Z346" s="37">
        <v>0</v>
      </c>
      <c r="AA346" s="37">
        <v>11.4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  <c r="AI346" s="37">
        <v>0</v>
      </c>
      <c r="AJ346" s="37">
        <v>0</v>
      </c>
      <c r="AK346" s="37">
        <v>0</v>
      </c>
      <c r="AL346" s="37">
        <v>0</v>
      </c>
      <c r="AM346" s="37">
        <v>0</v>
      </c>
      <c r="AN346" s="37">
        <v>0</v>
      </c>
      <c r="AO346" s="37">
        <v>0</v>
      </c>
      <c r="AP346" s="37">
        <v>0</v>
      </c>
      <c r="AQ346" s="37">
        <v>0</v>
      </c>
      <c r="AR346" s="37">
        <v>0</v>
      </c>
      <c r="AS346" s="87" t="s">
        <v>339</v>
      </c>
    </row>
    <row r="347" spans="1:45" ht="30.75" customHeight="1">
      <c r="A347" s="37">
        <f t="shared" si="72"/>
        <v>335</v>
      </c>
      <c r="B347" s="37" t="s">
        <v>300</v>
      </c>
      <c r="C347" s="38" t="s">
        <v>324</v>
      </c>
      <c r="D347" s="39" t="s">
        <v>184</v>
      </c>
      <c r="E347" s="34" t="s">
        <v>154</v>
      </c>
      <c r="F347" s="39" t="s">
        <v>130</v>
      </c>
      <c r="G347" s="34" t="s">
        <v>79</v>
      </c>
      <c r="H347" s="34"/>
      <c r="I347" s="37" t="s">
        <v>389</v>
      </c>
      <c r="J347" s="37" t="s">
        <v>358</v>
      </c>
      <c r="K347" s="37" t="s">
        <v>19</v>
      </c>
      <c r="L347" s="37" t="s">
        <v>248</v>
      </c>
      <c r="M347" s="37" t="s">
        <v>480</v>
      </c>
      <c r="N347" s="78" t="s">
        <v>516</v>
      </c>
      <c r="O347" s="40">
        <f t="shared" si="78"/>
        <v>0</v>
      </c>
      <c r="P347" s="36">
        <f>IF(O347=0,0,IF(H347=0,VLOOKUP(G347,'Ma-Chuc_Danh'!$A$5:$C$9,2,0),VLOOKUP(G347,'Ma-Chuc_Danh'!$E$5:$G$7,2,0)))</f>
        <v>0</v>
      </c>
      <c r="Q347" s="41">
        <f t="shared" si="79"/>
        <v>0</v>
      </c>
      <c r="R347" s="40">
        <f t="shared" si="80"/>
        <v>20</v>
      </c>
      <c r="S347" s="36">
        <f>IF(R347=0,0,IF(H347=0,VLOOKUP(G347,'Ma-Chuc_Danh'!$A$5:$C$9,3,0),VLOOKUP(G347,'Ma-Chuc_Danh'!$E$5:$G$7,3,0)))</f>
        <v>120000</v>
      </c>
      <c r="T347" s="41">
        <f t="shared" si="81"/>
        <v>2400000</v>
      </c>
      <c r="U347" s="35">
        <f t="shared" si="82"/>
        <v>20</v>
      </c>
      <c r="V347" s="41">
        <f t="shared" si="83"/>
        <v>2400000</v>
      </c>
      <c r="W347" s="41"/>
      <c r="X347" s="41">
        <f t="shared" si="77"/>
        <v>2400000</v>
      </c>
      <c r="Y347" s="41"/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  <c r="AI347" s="37">
        <v>0</v>
      </c>
      <c r="AJ347" s="37">
        <v>0</v>
      </c>
      <c r="AK347" s="37">
        <v>0</v>
      </c>
      <c r="AL347" s="37">
        <v>20</v>
      </c>
      <c r="AM347" s="37">
        <v>0</v>
      </c>
      <c r="AN347" s="37">
        <v>0</v>
      </c>
      <c r="AO347" s="37">
        <v>0</v>
      </c>
      <c r="AP347" s="37">
        <v>0</v>
      </c>
      <c r="AQ347" s="37">
        <v>0</v>
      </c>
      <c r="AR347" s="37">
        <v>0</v>
      </c>
      <c r="AS347" s="87" t="s">
        <v>339</v>
      </c>
    </row>
    <row r="348" spans="1:45" ht="30.75" customHeight="1">
      <c r="A348" s="37">
        <f t="shared" si="72"/>
        <v>336</v>
      </c>
      <c r="B348" s="37" t="s">
        <v>300</v>
      </c>
      <c r="C348" s="38" t="s">
        <v>324</v>
      </c>
      <c r="D348" s="39" t="s">
        <v>184</v>
      </c>
      <c r="E348" s="34" t="s">
        <v>154</v>
      </c>
      <c r="F348" s="39" t="s">
        <v>130</v>
      </c>
      <c r="G348" s="34" t="s">
        <v>79</v>
      </c>
      <c r="H348" s="34"/>
      <c r="I348" s="37" t="s">
        <v>389</v>
      </c>
      <c r="J348" s="37" t="s">
        <v>358</v>
      </c>
      <c r="K348" s="37" t="s">
        <v>20</v>
      </c>
      <c r="L348" s="37" t="s">
        <v>248</v>
      </c>
      <c r="M348" s="37" t="s">
        <v>480</v>
      </c>
      <c r="N348" s="78" t="s">
        <v>516</v>
      </c>
      <c r="O348" s="40">
        <f t="shared" si="78"/>
        <v>0</v>
      </c>
      <c r="P348" s="36">
        <f>IF(O348=0,0,IF(H348=0,VLOOKUP(G348,'Ma-Chuc_Danh'!$A$5:$C$9,2,0),VLOOKUP(G348,'Ma-Chuc_Danh'!$E$5:$G$7,2,0)))</f>
        <v>0</v>
      </c>
      <c r="Q348" s="41">
        <f t="shared" si="79"/>
        <v>0</v>
      </c>
      <c r="R348" s="40">
        <f t="shared" si="80"/>
        <v>1.1000000000000001</v>
      </c>
      <c r="S348" s="36">
        <f>IF(R348=0,0,IF(H348=0,VLOOKUP(G348,'Ma-Chuc_Danh'!$A$5:$C$9,3,0),VLOOKUP(G348,'Ma-Chuc_Danh'!$E$5:$G$7,3,0)))</f>
        <v>120000</v>
      </c>
      <c r="T348" s="41">
        <f t="shared" si="81"/>
        <v>132000</v>
      </c>
      <c r="U348" s="35">
        <f t="shared" si="82"/>
        <v>1.1000000000000001</v>
      </c>
      <c r="V348" s="41">
        <f t="shared" si="83"/>
        <v>132000</v>
      </c>
      <c r="W348" s="41"/>
      <c r="X348" s="41">
        <f t="shared" si="77"/>
        <v>132000</v>
      </c>
      <c r="Y348" s="41"/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  <c r="AI348" s="37">
        <v>0</v>
      </c>
      <c r="AJ348" s="37">
        <v>0</v>
      </c>
      <c r="AK348" s="37">
        <v>0</v>
      </c>
      <c r="AL348" s="37">
        <v>0</v>
      </c>
      <c r="AM348" s="37">
        <v>0</v>
      </c>
      <c r="AN348" s="37">
        <v>0</v>
      </c>
      <c r="AO348" s="37">
        <v>1.1000000000000001</v>
      </c>
      <c r="AP348" s="37">
        <v>0</v>
      </c>
      <c r="AQ348" s="37">
        <v>0</v>
      </c>
      <c r="AR348" s="37">
        <v>0</v>
      </c>
      <c r="AS348" s="87" t="s">
        <v>339</v>
      </c>
    </row>
    <row r="349" spans="1:45" ht="30.75" customHeight="1">
      <c r="A349" s="37">
        <f t="shared" si="72"/>
        <v>337</v>
      </c>
      <c r="B349" s="37" t="s">
        <v>300</v>
      </c>
      <c r="C349" s="38" t="s">
        <v>324</v>
      </c>
      <c r="D349" s="39" t="s">
        <v>184</v>
      </c>
      <c r="E349" s="34" t="s">
        <v>154</v>
      </c>
      <c r="F349" s="39" t="s">
        <v>130</v>
      </c>
      <c r="G349" s="34" t="s">
        <v>79</v>
      </c>
      <c r="H349" s="34"/>
      <c r="I349" s="37" t="s">
        <v>389</v>
      </c>
      <c r="J349" s="37" t="s">
        <v>358</v>
      </c>
      <c r="K349" s="37" t="s">
        <v>21</v>
      </c>
      <c r="L349" s="37" t="s">
        <v>248</v>
      </c>
      <c r="M349" s="37" t="s">
        <v>480</v>
      </c>
      <c r="N349" s="78" t="s">
        <v>516</v>
      </c>
      <c r="O349" s="40">
        <f t="shared" si="78"/>
        <v>0</v>
      </c>
      <c r="P349" s="36">
        <f>IF(O349=0,0,IF(H349=0,VLOOKUP(G349,'Ma-Chuc_Danh'!$A$5:$C$9,2,0),VLOOKUP(G349,'Ma-Chuc_Danh'!$E$5:$G$7,2,0)))</f>
        <v>0</v>
      </c>
      <c r="Q349" s="41">
        <f t="shared" si="79"/>
        <v>0</v>
      </c>
      <c r="R349" s="40">
        <f t="shared" si="80"/>
        <v>2.8</v>
      </c>
      <c r="S349" s="36">
        <f>IF(R349=0,0,IF(H349=0,VLOOKUP(G349,'Ma-Chuc_Danh'!$A$5:$C$9,3,0),VLOOKUP(G349,'Ma-Chuc_Danh'!$E$5:$G$7,3,0)))</f>
        <v>120000</v>
      </c>
      <c r="T349" s="41">
        <f t="shared" si="81"/>
        <v>336000</v>
      </c>
      <c r="U349" s="35">
        <f t="shared" si="82"/>
        <v>2.8</v>
      </c>
      <c r="V349" s="41">
        <f t="shared" si="83"/>
        <v>336000</v>
      </c>
      <c r="W349" s="41"/>
      <c r="X349" s="41">
        <f t="shared" si="77"/>
        <v>336000</v>
      </c>
      <c r="Y349" s="41"/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  <c r="AI349" s="37">
        <v>0</v>
      </c>
      <c r="AJ349" s="37">
        <v>0</v>
      </c>
      <c r="AK349" s="37">
        <v>0</v>
      </c>
      <c r="AL349" s="37">
        <v>0</v>
      </c>
      <c r="AM349" s="37">
        <v>2.8</v>
      </c>
      <c r="AN349" s="37">
        <v>0</v>
      </c>
      <c r="AO349" s="37">
        <v>0</v>
      </c>
      <c r="AP349" s="37">
        <v>0</v>
      </c>
      <c r="AQ349" s="37">
        <v>0</v>
      </c>
      <c r="AR349" s="37">
        <v>0</v>
      </c>
      <c r="AS349" s="87" t="s">
        <v>339</v>
      </c>
    </row>
    <row r="350" spans="1:45" ht="30.75" customHeight="1">
      <c r="A350" s="37">
        <f t="shared" si="72"/>
        <v>338</v>
      </c>
      <c r="B350" s="37" t="s">
        <v>26</v>
      </c>
      <c r="C350" s="38" t="s">
        <v>37</v>
      </c>
      <c r="D350" s="39" t="s">
        <v>38</v>
      </c>
      <c r="E350" s="34" t="s">
        <v>155</v>
      </c>
      <c r="F350" s="39" t="s">
        <v>131</v>
      </c>
      <c r="G350" s="34" t="s">
        <v>78</v>
      </c>
      <c r="H350" s="34"/>
      <c r="I350" s="37" t="s">
        <v>390</v>
      </c>
      <c r="J350" s="37" t="s">
        <v>391</v>
      </c>
      <c r="K350" s="37" t="s">
        <v>23</v>
      </c>
      <c r="L350" s="37" t="s">
        <v>441</v>
      </c>
      <c r="M350" s="37" t="s">
        <v>481</v>
      </c>
      <c r="N350" s="78" t="s">
        <v>517</v>
      </c>
      <c r="O350" s="40">
        <f t="shared" si="78"/>
        <v>37</v>
      </c>
      <c r="P350" s="36">
        <f>IF(O350=0,0,IF(H350=0,VLOOKUP(G350,'Ma-Chuc_Danh'!$A$5:$C$9,2,0),VLOOKUP(G350,'Ma-Chuc_Danh'!$E$5:$G$7,2,0)))</f>
        <v>75000</v>
      </c>
      <c r="Q350" s="41">
        <f t="shared" si="79"/>
        <v>2775000</v>
      </c>
      <c r="R350" s="40">
        <f t="shared" si="80"/>
        <v>0</v>
      </c>
      <c r="S350" s="36">
        <f>IF(R350=0,0,IF(H350=0,VLOOKUP(G350,'Ma-Chuc_Danh'!$A$5:$C$9,3,0),VLOOKUP(G350,'Ma-Chuc_Danh'!$E$5:$G$7,3,0)))</f>
        <v>0</v>
      </c>
      <c r="T350" s="41">
        <f t="shared" si="81"/>
        <v>0</v>
      </c>
      <c r="U350" s="35">
        <f t="shared" si="82"/>
        <v>37</v>
      </c>
      <c r="V350" s="41">
        <f t="shared" si="83"/>
        <v>2775000</v>
      </c>
      <c r="W350" s="41"/>
      <c r="X350" s="41">
        <f t="shared" si="77"/>
        <v>2775000</v>
      </c>
      <c r="Y350" s="41"/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37</v>
      </c>
      <c r="AF350" s="37">
        <v>0</v>
      </c>
      <c r="AG350" s="37">
        <v>0</v>
      </c>
      <c r="AH350" s="37">
        <v>0</v>
      </c>
      <c r="AI350" s="37">
        <v>0</v>
      </c>
      <c r="AJ350" s="37">
        <v>0</v>
      </c>
      <c r="AK350" s="37">
        <v>0</v>
      </c>
      <c r="AL350" s="37">
        <v>0</v>
      </c>
      <c r="AM350" s="37">
        <v>0</v>
      </c>
      <c r="AN350" s="37">
        <v>0</v>
      </c>
      <c r="AO350" s="37">
        <v>0</v>
      </c>
      <c r="AP350" s="37">
        <v>0</v>
      </c>
      <c r="AQ350" s="37">
        <v>0</v>
      </c>
      <c r="AR350" s="37">
        <v>0</v>
      </c>
      <c r="AS350" s="87" t="s">
        <v>339</v>
      </c>
    </row>
    <row r="351" spans="1:45" ht="30.75" customHeight="1">
      <c r="A351" s="37">
        <f t="shared" si="72"/>
        <v>339</v>
      </c>
      <c r="B351" s="37" t="s">
        <v>26</v>
      </c>
      <c r="C351" s="38" t="s">
        <v>37</v>
      </c>
      <c r="D351" s="42" t="s">
        <v>38</v>
      </c>
      <c r="E351" s="34" t="s">
        <v>155</v>
      </c>
      <c r="F351" s="39" t="s">
        <v>131</v>
      </c>
      <c r="G351" s="34" t="s">
        <v>78</v>
      </c>
      <c r="H351" s="34"/>
      <c r="I351" s="37" t="s">
        <v>390</v>
      </c>
      <c r="J351" s="37" t="s">
        <v>391</v>
      </c>
      <c r="K351" s="37" t="s">
        <v>22</v>
      </c>
      <c r="L351" s="37" t="s">
        <v>250</v>
      </c>
      <c r="M351" s="37" t="s">
        <v>481</v>
      </c>
      <c r="N351" s="78" t="s">
        <v>517</v>
      </c>
      <c r="O351" s="40">
        <f t="shared" si="78"/>
        <v>8</v>
      </c>
      <c r="P351" s="36">
        <f>IF(O351=0,0,IF(H351=0,VLOOKUP(G351,'Ma-Chuc_Danh'!$A$5:$C$9,2,0),VLOOKUP(G351,'Ma-Chuc_Danh'!$E$5:$G$7,2,0)))</f>
        <v>75000</v>
      </c>
      <c r="Q351" s="41">
        <f t="shared" si="79"/>
        <v>600000</v>
      </c>
      <c r="R351" s="40">
        <f t="shared" si="80"/>
        <v>0</v>
      </c>
      <c r="S351" s="36">
        <f>IF(R351=0,0,IF(H351=0,VLOOKUP(G351,'Ma-Chuc_Danh'!$A$5:$C$9,3,0),VLOOKUP(G351,'Ma-Chuc_Danh'!$E$5:$G$7,3,0)))</f>
        <v>0</v>
      </c>
      <c r="T351" s="41">
        <f t="shared" si="81"/>
        <v>0</v>
      </c>
      <c r="U351" s="35">
        <f t="shared" si="82"/>
        <v>8</v>
      </c>
      <c r="V351" s="41">
        <f t="shared" si="83"/>
        <v>600000</v>
      </c>
      <c r="W351" s="41"/>
      <c r="X351" s="41">
        <f t="shared" si="77"/>
        <v>600000</v>
      </c>
      <c r="Y351" s="41"/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8</v>
      </c>
      <c r="AH351" s="37">
        <v>0</v>
      </c>
      <c r="AI351" s="37">
        <v>0</v>
      </c>
      <c r="AJ351" s="37">
        <v>0</v>
      </c>
      <c r="AK351" s="37">
        <v>0</v>
      </c>
      <c r="AL351" s="37">
        <v>0</v>
      </c>
      <c r="AM351" s="37">
        <v>0</v>
      </c>
      <c r="AN351" s="37">
        <v>0</v>
      </c>
      <c r="AO351" s="37">
        <v>0</v>
      </c>
      <c r="AP351" s="37">
        <v>0</v>
      </c>
      <c r="AQ351" s="37">
        <v>0</v>
      </c>
      <c r="AR351" s="37">
        <v>0</v>
      </c>
      <c r="AS351" s="87" t="s">
        <v>339</v>
      </c>
    </row>
    <row r="352" spans="1:45" ht="30.75" customHeight="1">
      <c r="A352" s="37">
        <f t="shared" si="72"/>
        <v>340</v>
      </c>
      <c r="B352" s="37" t="s">
        <v>26</v>
      </c>
      <c r="C352" s="38" t="s">
        <v>37</v>
      </c>
      <c r="D352" s="42" t="s">
        <v>38</v>
      </c>
      <c r="E352" s="34" t="s">
        <v>155</v>
      </c>
      <c r="F352" s="39" t="s">
        <v>131</v>
      </c>
      <c r="G352" s="34" t="s">
        <v>78</v>
      </c>
      <c r="H352" s="34"/>
      <c r="I352" s="37" t="s">
        <v>390</v>
      </c>
      <c r="J352" s="37" t="s">
        <v>391</v>
      </c>
      <c r="K352" s="37" t="s">
        <v>22</v>
      </c>
      <c r="L352" s="37" t="s">
        <v>250</v>
      </c>
      <c r="M352" s="37" t="s">
        <v>481</v>
      </c>
      <c r="N352" s="78" t="s">
        <v>517</v>
      </c>
      <c r="O352" s="40">
        <f t="shared" si="78"/>
        <v>8</v>
      </c>
      <c r="P352" s="36">
        <f>IF(O352=0,0,IF(H352=0,VLOOKUP(G352,'Ma-Chuc_Danh'!$A$5:$C$9,2,0),VLOOKUP(G352,'Ma-Chuc_Danh'!$E$5:$G$7,2,0)))</f>
        <v>75000</v>
      </c>
      <c r="Q352" s="41">
        <f t="shared" si="79"/>
        <v>600000</v>
      </c>
      <c r="R352" s="40">
        <f t="shared" si="80"/>
        <v>0</v>
      </c>
      <c r="S352" s="36">
        <f>IF(R352=0,0,IF(H352=0,VLOOKUP(G352,'Ma-Chuc_Danh'!$A$5:$C$9,3,0),VLOOKUP(G352,'Ma-Chuc_Danh'!$E$5:$G$7,3,0)))</f>
        <v>0</v>
      </c>
      <c r="T352" s="41">
        <f t="shared" si="81"/>
        <v>0</v>
      </c>
      <c r="U352" s="35">
        <f t="shared" si="82"/>
        <v>8</v>
      </c>
      <c r="V352" s="41">
        <f t="shared" si="83"/>
        <v>600000</v>
      </c>
      <c r="W352" s="41"/>
      <c r="X352" s="41">
        <f t="shared" si="77"/>
        <v>600000</v>
      </c>
      <c r="Y352" s="41"/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8</v>
      </c>
      <c r="AH352" s="37">
        <v>0</v>
      </c>
      <c r="AI352" s="37">
        <v>0</v>
      </c>
      <c r="AJ352" s="37">
        <v>0</v>
      </c>
      <c r="AK352" s="37">
        <v>0</v>
      </c>
      <c r="AL352" s="37">
        <v>0</v>
      </c>
      <c r="AM352" s="37">
        <v>0</v>
      </c>
      <c r="AN352" s="37">
        <v>0</v>
      </c>
      <c r="AO352" s="37">
        <v>0</v>
      </c>
      <c r="AP352" s="37">
        <v>0</v>
      </c>
      <c r="AQ352" s="37">
        <v>0</v>
      </c>
      <c r="AR352" s="37">
        <v>0</v>
      </c>
      <c r="AS352" s="87" t="s">
        <v>339</v>
      </c>
    </row>
    <row r="353" spans="1:45" ht="30.75" customHeight="1">
      <c r="A353" s="37">
        <f t="shared" si="72"/>
        <v>341</v>
      </c>
      <c r="B353" s="37" t="s">
        <v>26</v>
      </c>
      <c r="C353" s="38" t="s">
        <v>37</v>
      </c>
      <c r="D353" s="42" t="s">
        <v>38</v>
      </c>
      <c r="E353" s="34" t="s">
        <v>155</v>
      </c>
      <c r="F353" s="39" t="s">
        <v>131</v>
      </c>
      <c r="G353" s="34" t="s">
        <v>78</v>
      </c>
      <c r="H353" s="34"/>
      <c r="I353" s="37" t="s">
        <v>390</v>
      </c>
      <c r="J353" s="37" t="s">
        <v>391</v>
      </c>
      <c r="K353" s="37" t="s">
        <v>22</v>
      </c>
      <c r="L353" s="37" t="s">
        <v>251</v>
      </c>
      <c r="M353" s="37" t="s">
        <v>481</v>
      </c>
      <c r="N353" s="78" t="s">
        <v>517</v>
      </c>
      <c r="O353" s="40">
        <f t="shared" si="78"/>
        <v>8</v>
      </c>
      <c r="P353" s="36">
        <f>IF(O353=0,0,IF(H353=0,VLOOKUP(G353,'Ma-Chuc_Danh'!$A$5:$C$9,2,0),VLOOKUP(G353,'Ma-Chuc_Danh'!$E$5:$G$7,2,0)))</f>
        <v>75000</v>
      </c>
      <c r="Q353" s="41">
        <f t="shared" si="79"/>
        <v>600000</v>
      </c>
      <c r="R353" s="40">
        <f t="shared" si="80"/>
        <v>0</v>
      </c>
      <c r="S353" s="36">
        <f>IF(R353=0,0,IF(H353=0,VLOOKUP(G353,'Ma-Chuc_Danh'!$A$5:$C$9,3,0),VLOOKUP(G353,'Ma-Chuc_Danh'!$E$5:$G$7,3,0)))</f>
        <v>0</v>
      </c>
      <c r="T353" s="41">
        <f t="shared" si="81"/>
        <v>0</v>
      </c>
      <c r="U353" s="35">
        <f t="shared" si="82"/>
        <v>8</v>
      </c>
      <c r="V353" s="41">
        <f t="shared" si="83"/>
        <v>600000</v>
      </c>
      <c r="W353" s="41"/>
      <c r="X353" s="41">
        <f t="shared" si="77"/>
        <v>600000</v>
      </c>
      <c r="Y353" s="41"/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8</v>
      </c>
      <c r="AH353" s="37">
        <v>0</v>
      </c>
      <c r="AI353" s="37">
        <v>0</v>
      </c>
      <c r="AJ353" s="37">
        <v>0</v>
      </c>
      <c r="AK353" s="37">
        <v>0</v>
      </c>
      <c r="AL353" s="37">
        <v>0</v>
      </c>
      <c r="AM353" s="37">
        <v>0</v>
      </c>
      <c r="AN353" s="37">
        <v>0</v>
      </c>
      <c r="AO353" s="37">
        <v>0</v>
      </c>
      <c r="AP353" s="37">
        <v>0</v>
      </c>
      <c r="AQ353" s="37">
        <v>0</v>
      </c>
      <c r="AR353" s="37">
        <v>0</v>
      </c>
      <c r="AS353" s="87" t="s">
        <v>339</v>
      </c>
    </row>
    <row r="354" spans="1:45" ht="30.75" customHeight="1">
      <c r="A354" s="37">
        <f t="shared" si="72"/>
        <v>342</v>
      </c>
      <c r="B354" s="37" t="s">
        <v>26</v>
      </c>
      <c r="C354" s="38" t="s">
        <v>37</v>
      </c>
      <c r="D354" s="42" t="s">
        <v>38</v>
      </c>
      <c r="E354" s="34" t="s">
        <v>155</v>
      </c>
      <c r="F354" s="39" t="s">
        <v>131</v>
      </c>
      <c r="G354" s="34" t="s">
        <v>78</v>
      </c>
      <c r="H354" s="34"/>
      <c r="I354" s="37" t="s">
        <v>390</v>
      </c>
      <c r="J354" s="37" t="s">
        <v>391</v>
      </c>
      <c r="K354" s="37" t="s">
        <v>22</v>
      </c>
      <c r="L354" s="37" t="s">
        <v>437</v>
      </c>
      <c r="M354" s="37" t="s">
        <v>481</v>
      </c>
      <c r="N354" s="78" t="s">
        <v>517</v>
      </c>
      <c r="O354" s="40">
        <f t="shared" si="78"/>
        <v>8</v>
      </c>
      <c r="P354" s="36">
        <f>IF(O354=0,0,IF(H354=0,VLOOKUP(G354,'Ma-Chuc_Danh'!$A$5:$C$9,2,0),VLOOKUP(G354,'Ma-Chuc_Danh'!$E$5:$G$7,2,0)))</f>
        <v>75000</v>
      </c>
      <c r="Q354" s="41">
        <f t="shared" si="79"/>
        <v>600000</v>
      </c>
      <c r="R354" s="40">
        <f t="shared" si="80"/>
        <v>0</v>
      </c>
      <c r="S354" s="36">
        <f>IF(R354=0,0,IF(H354=0,VLOOKUP(G354,'Ma-Chuc_Danh'!$A$5:$C$9,3,0),VLOOKUP(G354,'Ma-Chuc_Danh'!$E$5:$G$7,3,0)))</f>
        <v>0</v>
      </c>
      <c r="T354" s="41">
        <f t="shared" si="81"/>
        <v>0</v>
      </c>
      <c r="U354" s="35">
        <f t="shared" si="82"/>
        <v>8</v>
      </c>
      <c r="V354" s="41">
        <f t="shared" si="83"/>
        <v>600000</v>
      </c>
      <c r="W354" s="41"/>
      <c r="X354" s="41">
        <f t="shared" si="77"/>
        <v>600000</v>
      </c>
      <c r="Y354" s="41"/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8</v>
      </c>
      <c r="AH354" s="37">
        <v>0</v>
      </c>
      <c r="AI354" s="37">
        <v>0</v>
      </c>
      <c r="AJ354" s="37">
        <v>0</v>
      </c>
      <c r="AK354" s="37">
        <v>0</v>
      </c>
      <c r="AL354" s="37">
        <v>0</v>
      </c>
      <c r="AM354" s="37">
        <v>0</v>
      </c>
      <c r="AN354" s="37">
        <v>0</v>
      </c>
      <c r="AO354" s="37">
        <v>0</v>
      </c>
      <c r="AP354" s="37">
        <v>0</v>
      </c>
      <c r="AQ354" s="37">
        <v>0</v>
      </c>
      <c r="AR354" s="37">
        <v>0</v>
      </c>
      <c r="AS354" s="87" t="s">
        <v>339</v>
      </c>
    </row>
    <row r="355" spans="1:45" ht="30.75" customHeight="1">
      <c r="A355" s="37">
        <f t="shared" si="72"/>
        <v>343</v>
      </c>
      <c r="B355" s="37" t="s">
        <v>26</v>
      </c>
      <c r="C355" s="38" t="s">
        <v>37</v>
      </c>
      <c r="D355" s="42" t="s">
        <v>38</v>
      </c>
      <c r="E355" s="34" t="s">
        <v>155</v>
      </c>
      <c r="F355" s="33" t="s">
        <v>131</v>
      </c>
      <c r="G355" s="34" t="s">
        <v>78</v>
      </c>
      <c r="H355" s="34"/>
      <c r="I355" s="37" t="s">
        <v>390</v>
      </c>
      <c r="J355" s="37" t="s">
        <v>391</v>
      </c>
      <c r="K355" s="37" t="s">
        <v>22</v>
      </c>
      <c r="L355" s="37" t="s">
        <v>441</v>
      </c>
      <c r="M355" s="37" t="s">
        <v>481</v>
      </c>
      <c r="N355" s="78" t="s">
        <v>517</v>
      </c>
      <c r="O355" s="40">
        <f t="shared" si="78"/>
        <v>8</v>
      </c>
      <c r="P355" s="36">
        <f>IF(O355=0,0,IF(H355=0,VLOOKUP(G355,'Ma-Chuc_Danh'!$A$5:$C$9,2,0),VLOOKUP(G355,'Ma-Chuc_Danh'!$E$5:$G$7,2,0)))</f>
        <v>75000</v>
      </c>
      <c r="Q355" s="41">
        <f t="shared" si="79"/>
        <v>600000</v>
      </c>
      <c r="R355" s="40">
        <f t="shared" si="80"/>
        <v>0</v>
      </c>
      <c r="S355" s="36">
        <f>IF(R355=0,0,IF(H355=0,VLOOKUP(G355,'Ma-Chuc_Danh'!$A$5:$C$9,3,0),VLOOKUP(G355,'Ma-Chuc_Danh'!$E$5:$G$7,3,0)))</f>
        <v>0</v>
      </c>
      <c r="T355" s="41">
        <f t="shared" si="81"/>
        <v>0</v>
      </c>
      <c r="U355" s="35">
        <f t="shared" si="82"/>
        <v>8</v>
      </c>
      <c r="V355" s="41">
        <f t="shared" si="83"/>
        <v>600000</v>
      </c>
      <c r="W355" s="41"/>
      <c r="X355" s="41">
        <f t="shared" si="77"/>
        <v>600000</v>
      </c>
      <c r="Y355" s="41"/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8</v>
      </c>
      <c r="AH355" s="37">
        <v>0</v>
      </c>
      <c r="AI355" s="37">
        <v>0</v>
      </c>
      <c r="AJ355" s="37">
        <v>0</v>
      </c>
      <c r="AK355" s="37">
        <v>0</v>
      </c>
      <c r="AL355" s="37">
        <v>0</v>
      </c>
      <c r="AM355" s="37">
        <v>0</v>
      </c>
      <c r="AN355" s="37">
        <v>0</v>
      </c>
      <c r="AO355" s="37">
        <v>0</v>
      </c>
      <c r="AP355" s="37">
        <v>0</v>
      </c>
      <c r="AQ355" s="37">
        <v>0</v>
      </c>
      <c r="AR355" s="37">
        <v>0</v>
      </c>
      <c r="AS355" s="87" t="s">
        <v>339</v>
      </c>
    </row>
    <row r="356" spans="1:45" ht="30.75" customHeight="1">
      <c r="A356" s="37">
        <f t="shared" si="72"/>
        <v>344</v>
      </c>
      <c r="B356" s="37" t="s">
        <v>26</v>
      </c>
      <c r="C356" s="38" t="s">
        <v>37</v>
      </c>
      <c r="D356" s="42" t="s">
        <v>38</v>
      </c>
      <c r="E356" s="34" t="s">
        <v>155</v>
      </c>
      <c r="F356" s="33" t="s">
        <v>131</v>
      </c>
      <c r="G356" s="34" t="s">
        <v>78</v>
      </c>
      <c r="H356" s="34"/>
      <c r="I356" s="37" t="s">
        <v>390</v>
      </c>
      <c r="J356" s="37" t="s">
        <v>391</v>
      </c>
      <c r="K356" s="37" t="s">
        <v>24</v>
      </c>
      <c r="L356" s="37" t="s">
        <v>441</v>
      </c>
      <c r="M356" s="37" t="s">
        <v>481</v>
      </c>
      <c r="N356" s="78" t="s">
        <v>517</v>
      </c>
      <c r="O356" s="40">
        <f t="shared" si="78"/>
        <v>0.8</v>
      </c>
      <c r="P356" s="36">
        <f>IF(O356=0,0,IF(H356=0,VLOOKUP(G356,'Ma-Chuc_Danh'!$A$5:$C$9,2,0),VLOOKUP(G356,'Ma-Chuc_Danh'!$E$5:$G$7,2,0)))</f>
        <v>75000</v>
      </c>
      <c r="Q356" s="41">
        <f t="shared" si="79"/>
        <v>60000</v>
      </c>
      <c r="R356" s="40">
        <f t="shared" si="80"/>
        <v>0</v>
      </c>
      <c r="S356" s="36">
        <f>IF(R356=0,0,IF(H356=0,VLOOKUP(G356,'Ma-Chuc_Danh'!$A$5:$C$9,3,0),VLOOKUP(G356,'Ma-Chuc_Danh'!$E$5:$G$7,3,0)))</f>
        <v>0</v>
      </c>
      <c r="T356" s="41">
        <f t="shared" si="81"/>
        <v>0</v>
      </c>
      <c r="U356" s="35">
        <f t="shared" si="82"/>
        <v>0.8</v>
      </c>
      <c r="V356" s="41">
        <f t="shared" si="83"/>
        <v>60000</v>
      </c>
      <c r="W356" s="41"/>
      <c r="X356" s="41">
        <f t="shared" si="77"/>
        <v>60000</v>
      </c>
      <c r="Y356" s="41"/>
      <c r="Z356" s="37">
        <v>0</v>
      </c>
      <c r="AA356" s="37">
        <v>0</v>
      </c>
      <c r="AB356" s="37">
        <v>0.8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37">
        <v>0</v>
      </c>
      <c r="AJ356" s="37">
        <v>0</v>
      </c>
      <c r="AK356" s="37">
        <v>0</v>
      </c>
      <c r="AL356" s="37">
        <v>0</v>
      </c>
      <c r="AM356" s="37">
        <v>0</v>
      </c>
      <c r="AN356" s="37">
        <v>0</v>
      </c>
      <c r="AO356" s="37">
        <v>0</v>
      </c>
      <c r="AP356" s="37">
        <v>0</v>
      </c>
      <c r="AQ356" s="37">
        <v>0</v>
      </c>
      <c r="AR356" s="37">
        <v>0</v>
      </c>
      <c r="AS356" s="87" t="s">
        <v>339</v>
      </c>
    </row>
    <row r="357" spans="1:45" ht="30.75" customHeight="1">
      <c r="A357" s="37">
        <f t="shared" si="72"/>
        <v>345</v>
      </c>
      <c r="B357" s="37" t="s">
        <v>26</v>
      </c>
      <c r="C357" s="38" t="s">
        <v>37</v>
      </c>
      <c r="D357" s="42" t="s">
        <v>38</v>
      </c>
      <c r="E357" s="34" t="s">
        <v>155</v>
      </c>
      <c r="F357" s="33" t="s">
        <v>131</v>
      </c>
      <c r="G357" s="34" t="s">
        <v>78</v>
      </c>
      <c r="H357" s="34"/>
      <c r="I357" s="37" t="s">
        <v>390</v>
      </c>
      <c r="J357" s="37" t="s">
        <v>391</v>
      </c>
      <c r="K357" s="37" t="s">
        <v>25</v>
      </c>
      <c r="L357" s="37" t="s">
        <v>441</v>
      </c>
      <c r="M357" s="37" t="s">
        <v>481</v>
      </c>
      <c r="N357" s="78" t="s">
        <v>517</v>
      </c>
      <c r="O357" s="40">
        <f t="shared" si="78"/>
        <v>1.9</v>
      </c>
      <c r="P357" s="36">
        <f>IF(O357=0,0,IF(H357=0,VLOOKUP(G357,'Ma-Chuc_Danh'!$A$5:$C$9,2,0),VLOOKUP(G357,'Ma-Chuc_Danh'!$E$5:$G$7,2,0)))</f>
        <v>75000</v>
      </c>
      <c r="Q357" s="41">
        <f t="shared" si="79"/>
        <v>142500</v>
      </c>
      <c r="R357" s="40">
        <f t="shared" si="80"/>
        <v>0</v>
      </c>
      <c r="S357" s="36">
        <f>IF(R357=0,0,IF(H357=0,VLOOKUP(G357,'Ma-Chuc_Danh'!$A$5:$C$9,3,0),VLOOKUP(G357,'Ma-Chuc_Danh'!$E$5:$G$7,3,0)))</f>
        <v>0</v>
      </c>
      <c r="T357" s="41">
        <f t="shared" si="81"/>
        <v>0</v>
      </c>
      <c r="U357" s="35">
        <f t="shared" si="82"/>
        <v>1.9</v>
      </c>
      <c r="V357" s="41">
        <f t="shared" si="83"/>
        <v>142500</v>
      </c>
      <c r="W357" s="41"/>
      <c r="X357" s="41">
        <f t="shared" si="77"/>
        <v>142500</v>
      </c>
      <c r="Y357" s="41"/>
      <c r="Z357" s="37">
        <v>0</v>
      </c>
      <c r="AA357" s="37">
        <v>1.9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37">
        <v>0</v>
      </c>
      <c r="AJ357" s="37">
        <v>0</v>
      </c>
      <c r="AK357" s="37">
        <v>0</v>
      </c>
      <c r="AL357" s="37">
        <v>0</v>
      </c>
      <c r="AM357" s="37">
        <v>0</v>
      </c>
      <c r="AN357" s="37">
        <v>0</v>
      </c>
      <c r="AO357" s="37">
        <v>0</v>
      </c>
      <c r="AP357" s="37">
        <v>0</v>
      </c>
      <c r="AQ357" s="37">
        <v>0</v>
      </c>
      <c r="AR357" s="37">
        <v>0</v>
      </c>
      <c r="AS357" s="87" t="s">
        <v>339</v>
      </c>
    </row>
    <row r="358" spans="1:45" ht="30.75" customHeight="1">
      <c r="A358" s="37">
        <f t="shared" si="72"/>
        <v>346</v>
      </c>
      <c r="B358" s="37" t="s">
        <v>26</v>
      </c>
      <c r="C358" s="38" t="s">
        <v>37</v>
      </c>
      <c r="D358" s="42" t="s">
        <v>38</v>
      </c>
      <c r="E358" s="34" t="s">
        <v>155</v>
      </c>
      <c r="F358" s="33" t="s">
        <v>131</v>
      </c>
      <c r="G358" s="34" t="s">
        <v>78</v>
      </c>
      <c r="H358" s="34"/>
      <c r="I358" s="37" t="s">
        <v>390</v>
      </c>
      <c r="J358" s="37" t="s">
        <v>391</v>
      </c>
      <c r="K358" s="37" t="s">
        <v>19</v>
      </c>
      <c r="L358" s="37" t="s">
        <v>249</v>
      </c>
      <c r="M358" s="37" t="s">
        <v>482</v>
      </c>
      <c r="N358" s="78" t="s">
        <v>518</v>
      </c>
      <c r="O358" s="40">
        <f t="shared" si="78"/>
        <v>0</v>
      </c>
      <c r="P358" s="36">
        <f>IF(O358=0,0,IF(H358=0,VLOOKUP(G358,'Ma-Chuc_Danh'!$A$5:$C$9,2,0),VLOOKUP(G358,'Ma-Chuc_Danh'!$E$5:$G$7,2,0)))</f>
        <v>0</v>
      </c>
      <c r="Q358" s="41">
        <f t="shared" si="79"/>
        <v>0</v>
      </c>
      <c r="R358" s="40">
        <f t="shared" si="80"/>
        <v>15</v>
      </c>
      <c r="S358" s="36">
        <f>IF(R358=0,0,IF(H358=0,VLOOKUP(G358,'Ma-Chuc_Danh'!$A$5:$C$9,3,0),VLOOKUP(G358,'Ma-Chuc_Danh'!$E$5:$G$7,3,0)))</f>
        <v>105000</v>
      </c>
      <c r="T358" s="41">
        <f t="shared" si="81"/>
        <v>1575000</v>
      </c>
      <c r="U358" s="35">
        <f t="shared" si="82"/>
        <v>15</v>
      </c>
      <c r="V358" s="41">
        <f t="shared" si="83"/>
        <v>1575000</v>
      </c>
      <c r="W358" s="41"/>
      <c r="X358" s="41">
        <f t="shared" si="77"/>
        <v>1575000</v>
      </c>
      <c r="Y358" s="41"/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37">
        <v>0</v>
      </c>
      <c r="AJ358" s="37">
        <v>0</v>
      </c>
      <c r="AK358" s="37">
        <v>0</v>
      </c>
      <c r="AL358" s="37">
        <v>15</v>
      </c>
      <c r="AM358" s="37">
        <v>0</v>
      </c>
      <c r="AN358" s="37">
        <v>0</v>
      </c>
      <c r="AO358" s="37">
        <v>0</v>
      </c>
      <c r="AP358" s="37">
        <v>0</v>
      </c>
      <c r="AQ358" s="37">
        <v>0</v>
      </c>
      <c r="AR358" s="37">
        <v>0</v>
      </c>
      <c r="AS358" s="87" t="s">
        <v>339</v>
      </c>
    </row>
    <row r="359" spans="1:45" ht="30.75" customHeight="1">
      <c r="A359" s="37">
        <f t="shared" si="72"/>
        <v>347</v>
      </c>
      <c r="B359" s="37" t="s">
        <v>26</v>
      </c>
      <c r="C359" s="38" t="s">
        <v>37</v>
      </c>
      <c r="D359" s="42" t="s">
        <v>38</v>
      </c>
      <c r="E359" s="34" t="s">
        <v>155</v>
      </c>
      <c r="F359" s="33" t="s">
        <v>131</v>
      </c>
      <c r="G359" s="34" t="s">
        <v>78</v>
      </c>
      <c r="H359" s="34"/>
      <c r="I359" s="37" t="s">
        <v>390</v>
      </c>
      <c r="J359" s="37" t="s">
        <v>391</v>
      </c>
      <c r="K359" s="37" t="s">
        <v>20</v>
      </c>
      <c r="L359" s="37" t="s">
        <v>249</v>
      </c>
      <c r="M359" s="37" t="s">
        <v>482</v>
      </c>
      <c r="N359" s="78" t="s">
        <v>518</v>
      </c>
      <c r="O359" s="40">
        <f t="shared" si="78"/>
        <v>0</v>
      </c>
      <c r="P359" s="36">
        <f>IF(O359=0,0,IF(H359=0,VLOOKUP(G359,'Ma-Chuc_Danh'!$A$5:$C$9,2,0),VLOOKUP(G359,'Ma-Chuc_Danh'!$E$5:$G$7,2,0)))</f>
        <v>0</v>
      </c>
      <c r="Q359" s="41">
        <f t="shared" si="79"/>
        <v>0</v>
      </c>
      <c r="R359" s="40">
        <f t="shared" si="80"/>
        <v>0.5</v>
      </c>
      <c r="S359" s="36">
        <f>IF(R359=0,0,IF(H359=0,VLOOKUP(G359,'Ma-Chuc_Danh'!$A$5:$C$9,3,0),VLOOKUP(G359,'Ma-Chuc_Danh'!$E$5:$G$7,3,0)))</f>
        <v>105000</v>
      </c>
      <c r="T359" s="41">
        <f t="shared" si="81"/>
        <v>52500</v>
      </c>
      <c r="U359" s="35">
        <f t="shared" si="82"/>
        <v>0.5</v>
      </c>
      <c r="V359" s="41">
        <f t="shared" si="83"/>
        <v>52500</v>
      </c>
      <c r="W359" s="41"/>
      <c r="X359" s="41">
        <f t="shared" si="77"/>
        <v>52500</v>
      </c>
      <c r="Y359" s="41"/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37">
        <v>0</v>
      </c>
      <c r="AJ359" s="37">
        <v>0</v>
      </c>
      <c r="AK359" s="37">
        <v>0</v>
      </c>
      <c r="AL359" s="37">
        <v>0</v>
      </c>
      <c r="AM359" s="37">
        <v>0</v>
      </c>
      <c r="AN359" s="37">
        <v>0</v>
      </c>
      <c r="AO359" s="37">
        <v>0.5</v>
      </c>
      <c r="AP359" s="37">
        <v>0</v>
      </c>
      <c r="AQ359" s="37">
        <v>0</v>
      </c>
      <c r="AR359" s="37">
        <v>0</v>
      </c>
      <c r="AS359" s="87" t="s">
        <v>339</v>
      </c>
    </row>
    <row r="360" spans="1:45" ht="30.75" customHeight="1">
      <c r="A360" s="37">
        <f t="shared" si="72"/>
        <v>348</v>
      </c>
      <c r="B360" s="37" t="s">
        <v>26</v>
      </c>
      <c r="C360" s="38" t="s">
        <v>37</v>
      </c>
      <c r="D360" s="42" t="s">
        <v>38</v>
      </c>
      <c r="E360" s="34" t="s">
        <v>155</v>
      </c>
      <c r="F360" s="39" t="s">
        <v>131</v>
      </c>
      <c r="G360" s="34" t="s">
        <v>78</v>
      </c>
      <c r="H360" s="34"/>
      <c r="I360" s="37" t="s">
        <v>390</v>
      </c>
      <c r="J360" s="37" t="s">
        <v>391</v>
      </c>
      <c r="K360" s="37" t="s">
        <v>21</v>
      </c>
      <c r="L360" s="37" t="s">
        <v>249</v>
      </c>
      <c r="M360" s="37" t="s">
        <v>482</v>
      </c>
      <c r="N360" s="78" t="s">
        <v>518</v>
      </c>
      <c r="O360" s="40">
        <f t="shared" si="78"/>
        <v>0</v>
      </c>
      <c r="P360" s="36">
        <f>IF(O360=0,0,IF(H360=0,VLOOKUP(G360,'Ma-Chuc_Danh'!$A$5:$C$9,2,0),VLOOKUP(G360,'Ma-Chuc_Danh'!$E$5:$G$7,2,0)))</f>
        <v>0</v>
      </c>
      <c r="Q360" s="41">
        <f t="shared" si="79"/>
        <v>0</v>
      </c>
      <c r="R360" s="40">
        <f t="shared" si="80"/>
        <v>1.3</v>
      </c>
      <c r="S360" s="36">
        <f>IF(R360=0,0,IF(H360=0,VLOOKUP(G360,'Ma-Chuc_Danh'!$A$5:$C$9,3,0),VLOOKUP(G360,'Ma-Chuc_Danh'!$E$5:$G$7,3,0)))</f>
        <v>105000</v>
      </c>
      <c r="T360" s="41">
        <f t="shared" si="81"/>
        <v>136500</v>
      </c>
      <c r="U360" s="35">
        <f t="shared" si="82"/>
        <v>1.3</v>
      </c>
      <c r="V360" s="41">
        <f t="shared" si="83"/>
        <v>136500</v>
      </c>
      <c r="W360" s="41"/>
      <c r="X360" s="41">
        <f t="shared" si="77"/>
        <v>136500</v>
      </c>
      <c r="Y360" s="41"/>
      <c r="Z360" s="37">
        <v>0</v>
      </c>
      <c r="AA360" s="37">
        <v>0</v>
      </c>
      <c r="AB360" s="37">
        <v>0</v>
      </c>
      <c r="AC360" s="37">
        <v>0</v>
      </c>
      <c r="AD360" s="37">
        <v>0</v>
      </c>
      <c r="AE360" s="37">
        <v>0</v>
      </c>
      <c r="AF360" s="37">
        <v>0</v>
      </c>
      <c r="AG360" s="37">
        <v>0</v>
      </c>
      <c r="AH360" s="37">
        <v>0</v>
      </c>
      <c r="AI360" s="37">
        <v>0</v>
      </c>
      <c r="AJ360" s="37">
        <v>0</v>
      </c>
      <c r="AK360" s="37">
        <v>0</v>
      </c>
      <c r="AL360" s="37">
        <v>0</v>
      </c>
      <c r="AM360" s="37">
        <v>1.3</v>
      </c>
      <c r="AN360" s="37">
        <v>0</v>
      </c>
      <c r="AO360" s="37">
        <v>0</v>
      </c>
      <c r="AP360" s="37">
        <v>0</v>
      </c>
      <c r="AQ360" s="37">
        <v>0</v>
      </c>
      <c r="AR360" s="37">
        <v>0</v>
      </c>
      <c r="AS360" s="87" t="s">
        <v>339</v>
      </c>
    </row>
    <row r="361" spans="1:45" ht="30.75" customHeight="1">
      <c r="A361" s="37">
        <f t="shared" si="72"/>
        <v>349</v>
      </c>
      <c r="B361" s="37" t="s">
        <v>27</v>
      </c>
      <c r="C361" s="38" t="s">
        <v>28</v>
      </c>
      <c r="D361" s="42" t="s">
        <v>29</v>
      </c>
      <c r="E361" s="34" t="s">
        <v>155</v>
      </c>
      <c r="F361" s="33" t="s">
        <v>131</v>
      </c>
      <c r="G361" s="34" t="s">
        <v>78</v>
      </c>
      <c r="H361" s="34"/>
      <c r="I361" s="37" t="s">
        <v>392</v>
      </c>
      <c r="J361" s="37" t="s">
        <v>391</v>
      </c>
      <c r="K361" s="37" t="s">
        <v>19</v>
      </c>
      <c r="L361" s="37" t="s">
        <v>249</v>
      </c>
      <c r="M361" s="37" t="s">
        <v>107</v>
      </c>
      <c r="N361" s="78" t="s">
        <v>119</v>
      </c>
      <c r="O361" s="40">
        <f t="shared" si="78"/>
        <v>0</v>
      </c>
      <c r="P361" s="36">
        <f>IF(O361=0,0,IF(H361=0,VLOOKUP(G361,'Ma-Chuc_Danh'!$A$5:$C$9,2,0),VLOOKUP(G361,'Ma-Chuc_Danh'!$E$5:$G$7,2,0)))</f>
        <v>0</v>
      </c>
      <c r="Q361" s="41">
        <f t="shared" si="79"/>
        <v>0</v>
      </c>
      <c r="R361" s="40">
        <f t="shared" si="80"/>
        <v>10</v>
      </c>
      <c r="S361" s="36">
        <f>IF(R361=0,0,IF(H361=0,VLOOKUP(G361,'Ma-Chuc_Danh'!$A$5:$C$9,3,0),VLOOKUP(G361,'Ma-Chuc_Danh'!$E$5:$G$7,3,0)))</f>
        <v>105000</v>
      </c>
      <c r="T361" s="41">
        <f t="shared" si="81"/>
        <v>1050000</v>
      </c>
      <c r="U361" s="35">
        <f t="shared" si="82"/>
        <v>10</v>
      </c>
      <c r="V361" s="41">
        <f t="shared" si="83"/>
        <v>1050000</v>
      </c>
      <c r="W361" s="41"/>
      <c r="X361" s="41">
        <f t="shared" si="77"/>
        <v>1050000</v>
      </c>
      <c r="Y361" s="41"/>
      <c r="Z361" s="37">
        <v>0</v>
      </c>
      <c r="AA361" s="37">
        <v>0</v>
      </c>
      <c r="AB361" s="37">
        <v>0</v>
      </c>
      <c r="AC361" s="37">
        <v>0</v>
      </c>
      <c r="AD361" s="37">
        <v>0</v>
      </c>
      <c r="AE361" s="37">
        <v>0</v>
      </c>
      <c r="AF361" s="37">
        <v>0</v>
      </c>
      <c r="AG361" s="37">
        <v>0</v>
      </c>
      <c r="AH361" s="37">
        <v>0</v>
      </c>
      <c r="AI361" s="37">
        <v>0</v>
      </c>
      <c r="AJ361" s="37">
        <v>0</v>
      </c>
      <c r="AK361" s="37">
        <v>0</v>
      </c>
      <c r="AL361" s="37">
        <v>10</v>
      </c>
      <c r="AM361" s="37">
        <v>0</v>
      </c>
      <c r="AN361" s="37">
        <v>0</v>
      </c>
      <c r="AO361" s="37">
        <v>0</v>
      </c>
      <c r="AP361" s="37">
        <v>0</v>
      </c>
      <c r="AQ361" s="37">
        <v>0</v>
      </c>
      <c r="AR361" s="37">
        <v>0</v>
      </c>
      <c r="AS361" s="87" t="s">
        <v>339</v>
      </c>
    </row>
    <row r="362" spans="1:45" ht="30.75" customHeight="1">
      <c r="A362" s="37">
        <f t="shared" si="72"/>
        <v>350</v>
      </c>
      <c r="B362" s="37" t="s">
        <v>27</v>
      </c>
      <c r="C362" s="38" t="s">
        <v>28</v>
      </c>
      <c r="D362" s="42" t="s">
        <v>29</v>
      </c>
      <c r="E362" s="34" t="s">
        <v>155</v>
      </c>
      <c r="F362" s="33" t="s">
        <v>131</v>
      </c>
      <c r="G362" s="34" t="s">
        <v>78</v>
      </c>
      <c r="H362" s="34"/>
      <c r="I362" s="37" t="s">
        <v>392</v>
      </c>
      <c r="J362" s="37" t="s">
        <v>391</v>
      </c>
      <c r="K362" s="37" t="s">
        <v>19</v>
      </c>
      <c r="L362" s="37" t="s">
        <v>444</v>
      </c>
      <c r="M362" s="37" t="s">
        <v>107</v>
      </c>
      <c r="N362" s="78" t="s">
        <v>119</v>
      </c>
      <c r="O362" s="40">
        <f t="shared" si="78"/>
        <v>0</v>
      </c>
      <c r="P362" s="36">
        <f>IF(O362=0,0,IF(H362=0,VLOOKUP(G362,'Ma-Chuc_Danh'!$A$5:$C$9,2,0),VLOOKUP(G362,'Ma-Chuc_Danh'!$E$5:$G$7,2,0)))</f>
        <v>0</v>
      </c>
      <c r="Q362" s="41">
        <f t="shared" si="79"/>
        <v>0</v>
      </c>
      <c r="R362" s="40">
        <f t="shared" si="80"/>
        <v>10</v>
      </c>
      <c r="S362" s="36">
        <f>IF(R362=0,0,IF(H362=0,VLOOKUP(G362,'Ma-Chuc_Danh'!$A$5:$C$9,3,0),VLOOKUP(G362,'Ma-Chuc_Danh'!$E$5:$G$7,3,0)))</f>
        <v>105000</v>
      </c>
      <c r="T362" s="41">
        <f t="shared" si="81"/>
        <v>1050000</v>
      </c>
      <c r="U362" s="35">
        <f t="shared" si="82"/>
        <v>10</v>
      </c>
      <c r="V362" s="41">
        <f t="shared" si="83"/>
        <v>1050000</v>
      </c>
      <c r="W362" s="41"/>
      <c r="X362" s="41">
        <f t="shared" si="77"/>
        <v>1050000</v>
      </c>
      <c r="Y362" s="41"/>
      <c r="Z362" s="37">
        <v>0</v>
      </c>
      <c r="AA362" s="37">
        <v>0</v>
      </c>
      <c r="AB362" s="37">
        <v>0</v>
      </c>
      <c r="AC362" s="37">
        <v>0</v>
      </c>
      <c r="AD362" s="37">
        <v>0</v>
      </c>
      <c r="AE362" s="37">
        <v>0</v>
      </c>
      <c r="AF362" s="37">
        <v>0</v>
      </c>
      <c r="AG362" s="37">
        <v>0</v>
      </c>
      <c r="AH362" s="37">
        <v>0</v>
      </c>
      <c r="AI362" s="37">
        <v>0</v>
      </c>
      <c r="AJ362" s="37">
        <v>0</v>
      </c>
      <c r="AK362" s="37">
        <v>0</v>
      </c>
      <c r="AL362" s="37">
        <v>10</v>
      </c>
      <c r="AM362" s="37">
        <v>0</v>
      </c>
      <c r="AN362" s="37">
        <v>0</v>
      </c>
      <c r="AO362" s="37">
        <v>0</v>
      </c>
      <c r="AP362" s="37">
        <v>0</v>
      </c>
      <c r="AQ362" s="37">
        <v>0</v>
      </c>
      <c r="AR362" s="37">
        <v>0</v>
      </c>
      <c r="AS362" s="87" t="s">
        <v>339</v>
      </c>
    </row>
    <row r="363" spans="1:45" ht="30.75" customHeight="1">
      <c r="A363" s="37">
        <f t="shared" si="72"/>
        <v>351</v>
      </c>
      <c r="B363" s="37" t="s">
        <v>27</v>
      </c>
      <c r="C363" s="38" t="s">
        <v>28</v>
      </c>
      <c r="D363" s="42" t="s">
        <v>29</v>
      </c>
      <c r="E363" s="34" t="s">
        <v>155</v>
      </c>
      <c r="F363" s="33" t="s">
        <v>131</v>
      </c>
      <c r="G363" s="34" t="s">
        <v>78</v>
      </c>
      <c r="H363" s="34"/>
      <c r="I363" s="37" t="s">
        <v>392</v>
      </c>
      <c r="J363" s="37" t="s">
        <v>391</v>
      </c>
      <c r="K363" s="37" t="s">
        <v>20</v>
      </c>
      <c r="L363" s="37" t="s">
        <v>249</v>
      </c>
      <c r="M363" s="37" t="s">
        <v>107</v>
      </c>
      <c r="N363" s="78" t="s">
        <v>119</v>
      </c>
      <c r="O363" s="40">
        <f t="shared" si="78"/>
        <v>0</v>
      </c>
      <c r="P363" s="36">
        <f>IF(O363=0,0,IF(H363=0,VLOOKUP(G363,'Ma-Chuc_Danh'!$A$5:$C$9,2,0),VLOOKUP(G363,'Ma-Chuc_Danh'!$E$5:$G$7,2,0)))</f>
        <v>0</v>
      </c>
      <c r="Q363" s="41">
        <f t="shared" si="79"/>
        <v>0</v>
      </c>
      <c r="R363" s="40">
        <f t="shared" si="80"/>
        <v>0.4</v>
      </c>
      <c r="S363" s="36">
        <f>IF(R363=0,0,IF(H363=0,VLOOKUP(G363,'Ma-Chuc_Danh'!$A$5:$C$9,3,0),VLOOKUP(G363,'Ma-Chuc_Danh'!$E$5:$G$7,3,0)))</f>
        <v>105000</v>
      </c>
      <c r="T363" s="41">
        <f t="shared" si="81"/>
        <v>42000</v>
      </c>
      <c r="U363" s="35">
        <f t="shared" si="82"/>
        <v>0.4</v>
      </c>
      <c r="V363" s="41">
        <f t="shared" si="83"/>
        <v>42000</v>
      </c>
      <c r="W363" s="41"/>
      <c r="X363" s="41">
        <f t="shared" si="77"/>
        <v>42000</v>
      </c>
      <c r="Y363" s="41"/>
      <c r="Z363" s="37">
        <v>0</v>
      </c>
      <c r="AA363" s="37">
        <v>0</v>
      </c>
      <c r="AB363" s="37">
        <v>0</v>
      </c>
      <c r="AC363" s="37">
        <v>0</v>
      </c>
      <c r="AD363" s="37">
        <v>0</v>
      </c>
      <c r="AE363" s="37">
        <v>0</v>
      </c>
      <c r="AF363" s="37">
        <v>0</v>
      </c>
      <c r="AG363" s="37">
        <v>0</v>
      </c>
      <c r="AH363" s="37">
        <v>0</v>
      </c>
      <c r="AI363" s="37">
        <v>0</v>
      </c>
      <c r="AJ363" s="37">
        <v>0</v>
      </c>
      <c r="AK363" s="37">
        <v>0</v>
      </c>
      <c r="AL363" s="37">
        <v>0</v>
      </c>
      <c r="AM363" s="37">
        <v>0</v>
      </c>
      <c r="AN363" s="37">
        <v>0</v>
      </c>
      <c r="AO363" s="37">
        <v>0.4</v>
      </c>
      <c r="AP363" s="37">
        <v>0</v>
      </c>
      <c r="AQ363" s="37">
        <v>0</v>
      </c>
      <c r="AR363" s="37">
        <v>0</v>
      </c>
      <c r="AS363" s="87" t="s">
        <v>339</v>
      </c>
    </row>
    <row r="364" spans="1:45" ht="30.75" customHeight="1">
      <c r="A364" s="37">
        <f t="shared" si="72"/>
        <v>352</v>
      </c>
      <c r="B364" s="37" t="s">
        <v>27</v>
      </c>
      <c r="C364" s="38" t="s">
        <v>28</v>
      </c>
      <c r="D364" s="42" t="s">
        <v>29</v>
      </c>
      <c r="E364" s="34" t="s">
        <v>155</v>
      </c>
      <c r="F364" s="33" t="s">
        <v>131</v>
      </c>
      <c r="G364" s="34" t="s">
        <v>78</v>
      </c>
      <c r="H364" s="34"/>
      <c r="I364" s="37" t="s">
        <v>392</v>
      </c>
      <c r="J364" s="37" t="s">
        <v>391</v>
      </c>
      <c r="K364" s="37" t="s">
        <v>20</v>
      </c>
      <c r="L364" s="37" t="s">
        <v>444</v>
      </c>
      <c r="M364" s="37" t="s">
        <v>107</v>
      </c>
      <c r="N364" s="78" t="s">
        <v>119</v>
      </c>
      <c r="O364" s="40">
        <f t="shared" si="78"/>
        <v>0</v>
      </c>
      <c r="P364" s="36">
        <f>IF(O364=0,0,IF(H364=0,VLOOKUP(G364,'Ma-Chuc_Danh'!$A$5:$C$9,2,0),VLOOKUP(G364,'Ma-Chuc_Danh'!$E$5:$G$7,2,0)))</f>
        <v>0</v>
      </c>
      <c r="Q364" s="41">
        <f t="shared" si="79"/>
        <v>0</v>
      </c>
      <c r="R364" s="40">
        <f t="shared" si="80"/>
        <v>0.3</v>
      </c>
      <c r="S364" s="36">
        <f>IF(R364=0,0,IF(H364=0,VLOOKUP(G364,'Ma-Chuc_Danh'!$A$5:$C$9,3,0),VLOOKUP(G364,'Ma-Chuc_Danh'!$E$5:$G$7,3,0)))</f>
        <v>105000</v>
      </c>
      <c r="T364" s="41">
        <f t="shared" si="81"/>
        <v>31500</v>
      </c>
      <c r="U364" s="35">
        <f t="shared" si="82"/>
        <v>0.3</v>
      </c>
      <c r="V364" s="41">
        <f t="shared" si="83"/>
        <v>31500</v>
      </c>
      <c r="W364" s="41"/>
      <c r="X364" s="41">
        <f t="shared" si="77"/>
        <v>31500</v>
      </c>
      <c r="Y364" s="41"/>
      <c r="Z364" s="37">
        <v>0</v>
      </c>
      <c r="AA364" s="37">
        <v>0</v>
      </c>
      <c r="AB364" s="37">
        <v>0</v>
      </c>
      <c r="AC364" s="37">
        <v>0</v>
      </c>
      <c r="AD364" s="37">
        <v>0</v>
      </c>
      <c r="AE364" s="37">
        <v>0</v>
      </c>
      <c r="AF364" s="37">
        <v>0</v>
      </c>
      <c r="AG364" s="37">
        <v>0</v>
      </c>
      <c r="AH364" s="37">
        <v>0</v>
      </c>
      <c r="AI364" s="37">
        <v>0</v>
      </c>
      <c r="AJ364" s="37">
        <v>0</v>
      </c>
      <c r="AK364" s="37">
        <v>0</v>
      </c>
      <c r="AL364" s="37">
        <v>0</v>
      </c>
      <c r="AM364" s="37">
        <v>0</v>
      </c>
      <c r="AN364" s="37">
        <v>0</v>
      </c>
      <c r="AO364" s="37">
        <v>0.3</v>
      </c>
      <c r="AP364" s="37">
        <v>0</v>
      </c>
      <c r="AQ364" s="37">
        <v>0</v>
      </c>
      <c r="AR364" s="37">
        <v>0</v>
      </c>
      <c r="AS364" s="87" t="s">
        <v>339</v>
      </c>
    </row>
    <row r="365" spans="1:45" ht="30.75" customHeight="1">
      <c r="A365" s="37">
        <f t="shared" si="72"/>
        <v>353</v>
      </c>
      <c r="B365" s="37" t="s">
        <v>27</v>
      </c>
      <c r="C365" s="38" t="s">
        <v>28</v>
      </c>
      <c r="D365" s="42" t="s">
        <v>29</v>
      </c>
      <c r="E365" s="34" t="s">
        <v>155</v>
      </c>
      <c r="F365" s="33" t="s">
        <v>131</v>
      </c>
      <c r="G365" s="34" t="s">
        <v>78</v>
      </c>
      <c r="H365" s="34"/>
      <c r="I365" s="37" t="s">
        <v>392</v>
      </c>
      <c r="J365" s="37" t="s">
        <v>391</v>
      </c>
      <c r="K365" s="37" t="s">
        <v>21</v>
      </c>
      <c r="L365" s="37" t="s">
        <v>249</v>
      </c>
      <c r="M365" s="37" t="s">
        <v>107</v>
      </c>
      <c r="N365" s="78" t="s">
        <v>119</v>
      </c>
      <c r="O365" s="40">
        <f t="shared" si="78"/>
        <v>0</v>
      </c>
      <c r="P365" s="36">
        <f>IF(O365=0,0,IF(H365=0,VLOOKUP(G365,'Ma-Chuc_Danh'!$A$5:$C$9,2,0),VLOOKUP(G365,'Ma-Chuc_Danh'!$E$5:$G$7,2,0)))</f>
        <v>0</v>
      </c>
      <c r="Q365" s="41">
        <f t="shared" si="79"/>
        <v>0</v>
      </c>
      <c r="R365" s="40">
        <f t="shared" si="80"/>
        <v>0.9</v>
      </c>
      <c r="S365" s="36">
        <f>IF(R365=0,0,IF(H365=0,VLOOKUP(G365,'Ma-Chuc_Danh'!$A$5:$C$9,3,0),VLOOKUP(G365,'Ma-Chuc_Danh'!$E$5:$G$7,3,0)))</f>
        <v>105000</v>
      </c>
      <c r="T365" s="41">
        <f t="shared" si="81"/>
        <v>94500</v>
      </c>
      <c r="U365" s="35">
        <f t="shared" si="82"/>
        <v>0.9</v>
      </c>
      <c r="V365" s="41">
        <f t="shared" si="83"/>
        <v>94500</v>
      </c>
      <c r="W365" s="41"/>
      <c r="X365" s="41">
        <f t="shared" si="77"/>
        <v>94500</v>
      </c>
      <c r="Y365" s="41"/>
      <c r="Z365" s="37">
        <v>0</v>
      </c>
      <c r="AA365" s="37">
        <v>0</v>
      </c>
      <c r="AB365" s="37">
        <v>0</v>
      </c>
      <c r="AC365" s="37">
        <v>0</v>
      </c>
      <c r="AD365" s="37">
        <v>0</v>
      </c>
      <c r="AE365" s="37">
        <v>0</v>
      </c>
      <c r="AF365" s="37">
        <v>0</v>
      </c>
      <c r="AG365" s="37">
        <v>0</v>
      </c>
      <c r="AH365" s="37">
        <v>0</v>
      </c>
      <c r="AI365" s="37">
        <v>0</v>
      </c>
      <c r="AJ365" s="37">
        <v>0</v>
      </c>
      <c r="AK365" s="37">
        <v>0</v>
      </c>
      <c r="AL365" s="37">
        <v>0</v>
      </c>
      <c r="AM365" s="37">
        <v>0.9</v>
      </c>
      <c r="AN365" s="37">
        <v>0</v>
      </c>
      <c r="AO365" s="37">
        <v>0</v>
      </c>
      <c r="AP365" s="37">
        <v>0</v>
      </c>
      <c r="AQ365" s="37">
        <v>0</v>
      </c>
      <c r="AR365" s="37">
        <v>0</v>
      </c>
      <c r="AS365" s="87" t="s">
        <v>339</v>
      </c>
    </row>
    <row r="366" spans="1:45" ht="30.75" customHeight="1">
      <c r="A366" s="37">
        <f t="shared" si="72"/>
        <v>354</v>
      </c>
      <c r="B366" s="37" t="s">
        <v>27</v>
      </c>
      <c r="C366" s="38" t="s">
        <v>28</v>
      </c>
      <c r="D366" s="42" t="s">
        <v>29</v>
      </c>
      <c r="E366" s="34" t="s">
        <v>155</v>
      </c>
      <c r="F366" s="39" t="s">
        <v>131</v>
      </c>
      <c r="G366" s="34" t="s">
        <v>78</v>
      </c>
      <c r="H366" s="34"/>
      <c r="I366" s="37" t="s">
        <v>392</v>
      </c>
      <c r="J366" s="37" t="s">
        <v>391</v>
      </c>
      <c r="K366" s="37" t="s">
        <v>21</v>
      </c>
      <c r="L366" s="37" t="s">
        <v>444</v>
      </c>
      <c r="M366" s="37" t="s">
        <v>107</v>
      </c>
      <c r="N366" s="78" t="s">
        <v>119</v>
      </c>
      <c r="O366" s="40">
        <f>SUM(Z366:AK366)</f>
        <v>0</v>
      </c>
      <c r="P366" s="36">
        <f>IF(O366=0,0,IF(H366=0,VLOOKUP(G366,'Ma-Chuc_Danh'!$A$5:$C$9,2,0),VLOOKUP(G366,'Ma-Chuc_Danh'!$E$5:$G$7,2,0)))</f>
        <v>0</v>
      </c>
      <c r="Q366" s="41">
        <f t="shared" si="79"/>
        <v>0</v>
      </c>
      <c r="R366" s="40">
        <f t="shared" si="80"/>
        <v>0.8</v>
      </c>
      <c r="S366" s="36">
        <f>IF(R366=0,0,IF(H366=0,VLOOKUP(G366,'Ma-Chuc_Danh'!$A$5:$C$9,3,0),VLOOKUP(G366,'Ma-Chuc_Danh'!$E$5:$G$7,3,0)))</f>
        <v>105000</v>
      </c>
      <c r="T366" s="41">
        <f t="shared" si="81"/>
        <v>84000</v>
      </c>
      <c r="U366" s="35">
        <f t="shared" si="82"/>
        <v>0.8</v>
      </c>
      <c r="V366" s="41">
        <f t="shared" si="83"/>
        <v>84000</v>
      </c>
      <c r="W366" s="41"/>
      <c r="X366" s="41">
        <f t="shared" si="77"/>
        <v>84000</v>
      </c>
      <c r="Y366" s="41"/>
      <c r="Z366" s="37">
        <v>0</v>
      </c>
      <c r="AA366" s="37">
        <v>0</v>
      </c>
      <c r="AB366" s="37">
        <v>0</v>
      </c>
      <c r="AC366" s="37">
        <v>0</v>
      </c>
      <c r="AD366" s="37">
        <v>0</v>
      </c>
      <c r="AE366" s="37">
        <v>0</v>
      </c>
      <c r="AF366" s="37">
        <v>0</v>
      </c>
      <c r="AG366" s="37">
        <v>0</v>
      </c>
      <c r="AH366" s="37">
        <v>0</v>
      </c>
      <c r="AI366" s="37">
        <v>0</v>
      </c>
      <c r="AJ366" s="37">
        <v>0</v>
      </c>
      <c r="AK366" s="37">
        <v>0</v>
      </c>
      <c r="AL366" s="37">
        <v>0</v>
      </c>
      <c r="AM366" s="37">
        <v>0.8</v>
      </c>
      <c r="AN366" s="37">
        <v>0</v>
      </c>
      <c r="AO366" s="37">
        <v>0</v>
      </c>
      <c r="AP366" s="37">
        <v>0</v>
      </c>
      <c r="AQ366" s="37">
        <v>0</v>
      </c>
      <c r="AR366" s="37">
        <v>0</v>
      </c>
      <c r="AS366" s="87" t="s">
        <v>339</v>
      </c>
    </row>
    <row r="367" spans="1:45" ht="30.75" customHeight="1">
      <c r="A367" s="37">
        <f t="shared" si="72"/>
        <v>355</v>
      </c>
      <c r="B367" s="37" t="s">
        <v>162</v>
      </c>
      <c r="C367" s="38" t="s">
        <v>177</v>
      </c>
      <c r="D367" s="42" t="s">
        <v>178</v>
      </c>
      <c r="E367" s="34" t="s">
        <v>188</v>
      </c>
      <c r="F367" s="33" t="s">
        <v>192</v>
      </c>
      <c r="G367" s="34" t="s">
        <v>78</v>
      </c>
      <c r="H367" s="34"/>
      <c r="I367" s="37" t="s">
        <v>393</v>
      </c>
      <c r="J367" s="37" t="s">
        <v>391</v>
      </c>
      <c r="K367" s="37" t="s">
        <v>19</v>
      </c>
      <c r="L367" s="37" t="s">
        <v>249</v>
      </c>
      <c r="M367" s="37" t="s">
        <v>483</v>
      </c>
      <c r="N367" s="78" t="s">
        <v>519</v>
      </c>
      <c r="O367" s="40">
        <f>SUM(Z367:AK367)</f>
        <v>0</v>
      </c>
      <c r="P367" s="36">
        <f>IF(O367=0,0,IF(H367=0,VLOOKUP(G367,'Ma-Chuc_Danh'!$A$5:$C$9,2,0),VLOOKUP(G367,'Ma-Chuc_Danh'!$E$5:$G$7,2,0)))</f>
        <v>0</v>
      </c>
      <c r="Q367" s="41">
        <f>ROUND(P367*O367,0)</f>
        <v>0</v>
      </c>
      <c r="R367" s="40">
        <f>SUM(AL367:AR367)</f>
        <v>15</v>
      </c>
      <c r="S367" s="36">
        <f>IF(R367=0,0,IF(H367=0,VLOOKUP(G367,'Ma-Chuc_Danh'!$A$5:$C$9,3,0),VLOOKUP(G367,'Ma-Chuc_Danh'!$E$5:$G$7,3,0)))</f>
        <v>105000</v>
      </c>
      <c r="T367" s="41">
        <f>ROUND(S367*R367,0)</f>
        <v>1575000</v>
      </c>
      <c r="U367" s="35">
        <f>R367+O367</f>
        <v>15</v>
      </c>
      <c r="V367" s="41">
        <f>T367+Q367</f>
        <v>1575000</v>
      </c>
      <c r="W367" s="41"/>
      <c r="X367" s="41">
        <f t="shared" si="77"/>
        <v>1575000</v>
      </c>
      <c r="Y367" s="41"/>
      <c r="Z367" s="37">
        <v>0</v>
      </c>
      <c r="AA367" s="37">
        <v>0</v>
      </c>
      <c r="AB367" s="37">
        <v>0</v>
      </c>
      <c r="AC367" s="37">
        <v>0</v>
      </c>
      <c r="AD367" s="37">
        <v>0</v>
      </c>
      <c r="AE367" s="37">
        <v>0</v>
      </c>
      <c r="AF367" s="37">
        <v>0</v>
      </c>
      <c r="AG367" s="37">
        <v>0</v>
      </c>
      <c r="AH367" s="37">
        <v>0</v>
      </c>
      <c r="AI367" s="37">
        <v>0</v>
      </c>
      <c r="AJ367" s="37">
        <v>0</v>
      </c>
      <c r="AK367" s="37">
        <v>0</v>
      </c>
      <c r="AL367" s="37">
        <v>15</v>
      </c>
      <c r="AM367" s="37">
        <v>0</v>
      </c>
      <c r="AN367" s="37">
        <v>0</v>
      </c>
      <c r="AO367" s="37">
        <v>0</v>
      </c>
      <c r="AP367" s="37">
        <v>0</v>
      </c>
      <c r="AQ367" s="37">
        <v>0</v>
      </c>
      <c r="AR367" s="37">
        <v>0</v>
      </c>
      <c r="AS367" s="87" t="s">
        <v>339</v>
      </c>
    </row>
    <row r="368" spans="1:45" ht="30.75" customHeight="1">
      <c r="A368" s="37">
        <f t="shared" si="72"/>
        <v>356</v>
      </c>
      <c r="B368" s="37" t="s">
        <v>162</v>
      </c>
      <c r="C368" s="38" t="s">
        <v>177</v>
      </c>
      <c r="D368" s="42" t="s">
        <v>178</v>
      </c>
      <c r="E368" s="34" t="s">
        <v>188</v>
      </c>
      <c r="F368" s="33" t="s">
        <v>192</v>
      </c>
      <c r="G368" s="34" t="s">
        <v>78</v>
      </c>
      <c r="H368" s="34"/>
      <c r="I368" s="37" t="s">
        <v>393</v>
      </c>
      <c r="J368" s="37" t="s">
        <v>391</v>
      </c>
      <c r="K368" s="37" t="s">
        <v>20</v>
      </c>
      <c r="L368" s="37" t="s">
        <v>249</v>
      </c>
      <c r="M368" s="37" t="s">
        <v>483</v>
      </c>
      <c r="N368" s="78" t="s">
        <v>519</v>
      </c>
      <c r="O368" s="40">
        <f>SUM(Z368:AK368)</f>
        <v>0</v>
      </c>
      <c r="P368" s="36">
        <f>IF(O368=0,0,IF(H368=0,VLOOKUP(G368,'Ma-Chuc_Danh'!$A$5:$C$9,2,0),VLOOKUP(G368,'Ma-Chuc_Danh'!$E$5:$G$7,2,0)))</f>
        <v>0</v>
      </c>
      <c r="Q368" s="41">
        <f>ROUND(P368*O368,0)</f>
        <v>0</v>
      </c>
      <c r="R368" s="40">
        <f>SUM(AL368:AR368)</f>
        <v>0.5</v>
      </c>
      <c r="S368" s="36">
        <f>IF(R368=0,0,IF(H368=0,VLOOKUP(G368,'Ma-Chuc_Danh'!$A$5:$C$9,3,0),VLOOKUP(G368,'Ma-Chuc_Danh'!$E$5:$G$7,3,0)))</f>
        <v>105000</v>
      </c>
      <c r="T368" s="41">
        <f>ROUND(S368*R368,0)</f>
        <v>52500</v>
      </c>
      <c r="U368" s="35">
        <f>R368+O368</f>
        <v>0.5</v>
      </c>
      <c r="V368" s="41">
        <f>T368+Q368</f>
        <v>52500</v>
      </c>
      <c r="W368" s="41"/>
      <c r="X368" s="41">
        <f t="shared" si="77"/>
        <v>52500</v>
      </c>
      <c r="Y368" s="41"/>
      <c r="Z368" s="37">
        <v>0</v>
      </c>
      <c r="AA368" s="37">
        <v>0</v>
      </c>
      <c r="AB368" s="37">
        <v>0</v>
      </c>
      <c r="AC368" s="37">
        <v>0</v>
      </c>
      <c r="AD368" s="37">
        <v>0</v>
      </c>
      <c r="AE368" s="37">
        <v>0</v>
      </c>
      <c r="AF368" s="37">
        <v>0</v>
      </c>
      <c r="AG368" s="37">
        <v>0</v>
      </c>
      <c r="AH368" s="37">
        <v>0</v>
      </c>
      <c r="AI368" s="37">
        <v>0</v>
      </c>
      <c r="AJ368" s="37">
        <v>0</v>
      </c>
      <c r="AK368" s="37">
        <v>0</v>
      </c>
      <c r="AL368" s="37">
        <v>0</v>
      </c>
      <c r="AM368" s="37">
        <v>0</v>
      </c>
      <c r="AN368" s="37">
        <v>0</v>
      </c>
      <c r="AO368" s="37">
        <v>0.5</v>
      </c>
      <c r="AP368" s="37">
        <v>0</v>
      </c>
      <c r="AQ368" s="37">
        <v>0</v>
      </c>
      <c r="AR368" s="37">
        <v>0</v>
      </c>
      <c r="AS368" s="87" t="s">
        <v>339</v>
      </c>
    </row>
    <row r="369" spans="1:45" ht="30.75" customHeight="1">
      <c r="A369" s="88">
        <f>A368+1</f>
        <v>357</v>
      </c>
      <c r="B369" s="88" t="s">
        <v>162</v>
      </c>
      <c r="C369" s="89" t="s">
        <v>177</v>
      </c>
      <c r="D369" s="90" t="s">
        <v>178</v>
      </c>
      <c r="E369" s="91" t="s">
        <v>188</v>
      </c>
      <c r="F369" s="92" t="s">
        <v>192</v>
      </c>
      <c r="G369" s="91" t="s">
        <v>78</v>
      </c>
      <c r="H369" s="91"/>
      <c r="I369" s="88" t="s">
        <v>393</v>
      </c>
      <c r="J369" s="88" t="s">
        <v>391</v>
      </c>
      <c r="K369" s="88" t="s">
        <v>21</v>
      </c>
      <c r="L369" s="88" t="s">
        <v>249</v>
      </c>
      <c r="M369" s="88" t="s">
        <v>483</v>
      </c>
      <c r="N369" s="93" t="s">
        <v>519</v>
      </c>
      <c r="O369" s="94">
        <f>SUM(Z369:AK369)</f>
        <v>0</v>
      </c>
      <c r="P369" s="95">
        <f>IF(O369=0,0,IF(H369=0,VLOOKUP(G369,'Ma-Chuc_Danh'!$A$5:$C$9,2,0),VLOOKUP(G369,'Ma-Chuc_Danh'!$E$5:$G$7,2,0)))</f>
        <v>0</v>
      </c>
      <c r="Q369" s="95">
        <f>ROUND(P369*O369,0)</f>
        <v>0</v>
      </c>
      <c r="R369" s="94">
        <f>SUM(AL369:AR369)</f>
        <v>1.3</v>
      </c>
      <c r="S369" s="95">
        <f>IF(R369=0,0,IF(H369=0,VLOOKUP(G369,'Ma-Chuc_Danh'!$A$5:$C$9,3,0),VLOOKUP(G369,'Ma-Chuc_Danh'!$E$5:$G$7,3,0)))</f>
        <v>105000</v>
      </c>
      <c r="T369" s="95">
        <f>ROUND(S369*R369,0)</f>
        <v>136500</v>
      </c>
      <c r="U369" s="94">
        <f>R369+O369</f>
        <v>1.3</v>
      </c>
      <c r="V369" s="95">
        <f>T369+Q369</f>
        <v>136500</v>
      </c>
      <c r="W369" s="97"/>
      <c r="X369" s="41">
        <f t="shared" si="77"/>
        <v>136500</v>
      </c>
      <c r="Y369" s="41"/>
      <c r="Z369" s="37">
        <v>0</v>
      </c>
      <c r="AA369" s="37">
        <v>0</v>
      </c>
      <c r="AB369" s="37">
        <v>0</v>
      </c>
      <c r="AC369" s="37">
        <v>0</v>
      </c>
      <c r="AD369" s="37">
        <v>0</v>
      </c>
      <c r="AE369" s="37">
        <v>0</v>
      </c>
      <c r="AF369" s="37">
        <v>0</v>
      </c>
      <c r="AG369" s="37">
        <v>0</v>
      </c>
      <c r="AH369" s="37">
        <v>0</v>
      </c>
      <c r="AI369" s="37">
        <v>0</v>
      </c>
      <c r="AJ369" s="37">
        <v>0</v>
      </c>
      <c r="AK369" s="37">
        <v>0</v>
      </c>
      <c r="AL369" s="37">
        <v>0</v>
      </c>
      <c r="AM369" s="37">
        <v>1.3</v>
      </c>
      <c r="AN369" s="37">
        <v>0</v>
      </c>
      <c r="AO369" s="37">
        <v>0</v>
      </c>
      <c r="AP369" s="37">
        <v>0</v>
      </c>
      <c r="AQ369" s="37">
        <v>0</v>
      </c>
      <c r="AR369" s="37">
        <v>0</v>
      </c>
      <c r="AS369" s="87" t="s">
        <v>339</v>
      </c>
    </row>
    <row r="370" spans="1:45" hidden="1">
      <c r="A370" s="43"/>
      <c r="B370" s="44"/>
      <c r="C370" s="45"/>
      <c r="D370" s="46"/>
      <c r="E370" s="76"/>
      <c r="F370" s="46"/>
      <c r="G370" s="43"/>
      <c r="H370" s="43"/>
      <c r="I370" s="43"/>
      <c r="J370" s="43"/>
      <c r="K370" s="44"/>
      <c r="L370" s="44"/>
      <c r="M370" s="44"/>
      <c r="N370" s="43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4"/>
      <c r="AQ370" s="44"/>
      <c r="AR370" s="44"/>
    </row>
    <row r="371" spans="1:45" s="32" customFormat="1" ht="24.75" customHeight="1">
      <c r="A371" s="47"/>
      <c r="B371" s="47"/>
      <c r="C371" s="48" t="s">
        <v>81</v>
      </c>
      <c r="D371" s="49"/>
      <c r="E371" s="49"/>
      <c r="F371" s="49"/>
      <c r="G371" s="47"/>
      <c r="H371" s="47"/>
      <c r="I371" s="47"/>
      <c r="J371" s="47"/>
      <c r="K371" s="47"/>
      <c r="L371" s="47"/>
      <c r="M371" s="47"/>
      <c r="N371" s="47"/>
      <c r="O371" s="50">
        <f>SUBTOTAL(9,O13:O370)</f>
        <v>4113.4999999999991</v>
      </c>
      <c r="P371" s="47"/>
      <c r="Q371" s="71">
        <f>SUBTOTAL(9,Q13:Q370)</f>
        <v>307022000</v>
      </c>
      <c r="R371" s="50">
        <f>SUBTOTAL(9,R13:R370)</f>
        <v>524.29999999999984</v>
      </c>
      <c r="S371" s="47"/>
      <c r="T371" s="71">
        <f>SUBTOTAL(9,T13:T370)</f>
        <v>55858500</v>
      </c>
      <c r="U371" s="50">
        <f>SUBTOTAL(9,U13:U370)</f>
        <v>4637.800000000002</v>
      </c>
      <c r="V371" s="71">
        <f>SUBTOTAL(9,V13:V370)</f>
        <v>362880500</v>
      </c>
      <c r="W371" s="71">
        <f>SUBTOTAL(9,W13:W370)</f>
        <v>4149000</v>
      </c>
      <c r="X371" s="71">
        <f>SUBTOTAL(9,X13:X370)</f>
        <v>358731500</v>
      </c>
      <c r="Y371" s="47"/>
      <c r="Z371" s="50">
        <f>SUBTOTAL(9,Z13:Z370)</f>
        <v>0</v>
      </c>
      <c r="AA371" s="50">
        <f t="shared" ref="AA371:AR371" si="84">SUBTOTAL(9,AA13:AA370)</f>
        <v>479.90000000000003</v>
      </c>
      <c r="AB371" s="50">
        <f t="shared" si="84"/>
        <v>186.89999999999998</v>
      </c>
      <c r="AC371" s="50">
        <f t="shared" si="84"/>
        <v>0</v>
      </c>
      <c r="AD371" s="50">
        <f t="shared" si="84"/>
        <v>0</v>
      </c>
      <c r="AE371" s="50">
        <f t="shared" si="84"/>
        <v>2466.6999999999998</v>
      </c>
      <c r="AF371" s="50">
        <f t="shared" si="84"/>
        <v>0</v>
      </c>
      <c r="AG371" s="50">
        <f t="shared" si="84"/>
        <v>980</v>
      </c>
      <c r="AH371" s="50">
        <f t="shared" si="84"/>
        <v>0</v>
      </c>
      <c r="AI371" s="50">
        <f t="shared" si="84"/>
        <v>0</v>
      </c>
      <c r="AJ371" s="50">
        <f t="shared" si="84"/>
        <v>0</v>
      </c>
      <c r="AK371" s="50">
        <f t="shared" si="84"/>
        <v>0</v>
      </c>
      <c r="AL371" s="50">
        <f t="shared" si="84"/>
        <v>490</v>
      </c>
      <c r="AM371" s="50">
        <f t="shared" si="84"/>
        <v>23.800000000000004</v>
      </c>
      <c r="AN371" s="50">
        <f t="shared" si="84"/>
        <v>0</v>
      </c>
      <c r="AO371" s="50">
        <f t="shared" si="84"/>
        <v>10.500000000000002</v>
      </c>
      <c r="AP371" s="50">
        <f t="shared" si="84"/>
        <v>0</v>
      </c>
      <c r="AQ371" s="50">
        <f t="shared" si="84"/>
        <v>0</v>
      </c>
      <c r="AR371" s="50">
        <f t="shared" si="84"/>
        <v>0</v>
      </c>
    </row>
    <row r="373" spans="1:45" s="51" customFormat="1" ht="16.5">
      <c r="B373" s="52"/>
      <c r="C373" s="125" t="s">
        <v>82</v>
      </c>
      <c r="D373" s="125"/>
      <c r="E373" s="125"/>
      <c r="F373" s="125"/>
      <c r="G373" s="125"/>
      <c r="H373" s="53"/>
      <c r="I373" s="54">
        <f>X371</f>
        <v>358731500</v>
      </c>
      <c r="J373" s="57" t="s">
        <v>83</v>
      </c>
      <c r="K373" s="52"/>
      <c r="L373" s="52"/>
      <c r="M373" s="52"/>
      <c r="N373" s="55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52"/>
      <c r="AH373" s="52"/>
      <c r="AI373" s="52"/>
      <c r="AJ373" s="52"/>
      <c r="AK373" s="52"/>
      <c r="AL373" s="52"/>
      <c r="AM373" s="52"/>
      <c r="AN373" s="52"/>
      <c r="AO373" s="52"/>
      <c r="AP373" s="52"/>
      <c r="AQ373" s="52"/>
      <c r="AR373" s="52"/>
    </row>
    <row r="374" spans="1:45" s="51" customFormat="1" ht="27.75" customHeight="1">
      <c r="B374" s="52"/>
      <c r="C374" s="125" t="s">
        <v>84</v>
      </c>
      <c r="D374" s="125"/>
      <c r="E374" s="77"/>
      <c r="F374" s="72"/>
      <c r="G374" s="56" t="str">
        <f>tien_so!C6</f>
        <v>Ba trăm năm mươi tám triệu bảy trăm ba mươi mốt ngàn năm trăm đồng./.</v>
      </c>
      <c r="H374" s="56"/>
      <c r="I374" s="99" t="str">
        <f>tien_so!C6</f>
        <v>Ba trăm năm mươi tám triệu bảy trăm ba mươi mốt ngàn năm trăm đồng./.</v>
      </c>
      <c r="K374" s="52"/>
      <c r="L374" s="52"/>
      <c r="M374" s="52"/>
      <c r="O374" s="52"/>
      <c r="P374" s="52"/>
      <c r="Q374" s="52"/>
      <c r="R374" s="52"/>
      <c r="S374" s="52"/>
      <c r="T374" s="52"/>
      <c r="U374" s="64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  <c r="AG374" s="52"/>
      <c r="AH374" s="52"/>
      <c r="AI374" s="52"/>
      <c r="AJ374" s="52"/>
      <c r="AK374" s="52"/>
      <c r="AL374" s="52"/>
      <c r="AM374" s="52"/>
      <c r="AN374" s="52"/>
      <c r="AO374" s="52"/>
      <c r="AP374" s="52"/>
      <c r="AQ374" s="52"/>
      <c r="AR374" s="52"/>
    </row>
  </sheetData>
  <autoFilter ref="A12:AR369"/>
  <mergeCells count="30">
    <mergeCell ref="Y8:Y10"/>
    <mergeCell ref="H8:H10"/>
    <mergeCell ref="N8:N10"/>
    <mergeCell ref="M8:M10"/>
    <mergeCell ref="X8:X10"/>
    <mergeCell ref="C374:D374"/>
    <mergeCell ref="E8:E10"/>
    <mergeCell ref="F8:F10"/>
    <mergeCell ref="Z8:AR8"/>
    <mergeCell ref="AL9:AR9"/>
    <mergeCell ref="Z9:AK9"/>
    <mergeCell ref="C373:G373"/>
    <mergeCell ref="U8:U10"/>
    <mergeCell ref="V8:V10"/>
    <mergeCell ref="A1:G1"/>
    <mergeCell ref="A2:G2"/>
    <mergeCell ref="A4:V4"/>
    <mergeCell ref="A5:V5"/>
    <mergeCell ref="C8:C10"/>
    <mergeCell ref="W8:W10"/>
    <mergeCell ref="A6:V6"/>
    <mergeCell ref="O8:Q9"/>
    <mergeCell ref="R8:T9"/>
    <mergeCell ref="A8:A10"/>
    <mergeCell ref="I8:J9"/>
    <mergeCell ref="B8:B10"/>
    <mergeCell ref="K8:K10"/>
    <mergeCell ref="L8:L10"/>
    <mergeCell ref="G8:G10"/>
    <mergeCell ref="D8:D10"/>
  </mergeCells>
  <phoneticPr fontId="2" type="noConversion"/>
  <pageMargins left="0.26" right="0.2" top="0.5" bottom="0.52" header="0.22" footer="0.28999999999999998"/>
  <pageSetup paperSize="9" scale="55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Ma_Khoa</vt:lpstr>
      <vt:lpstr>tien_so</vt:lpstr>
      <vt:lpstr>Ma-Chuc_Danh</vt:lpstr>
      <vt:lpstr>Tong_hop</vt:lpstr>
      <vt:lpstr>Chi_tiet_gio_KII_2019_2020</vt:lpstr>
      <vt:lpstr>Chi_tiet_gio_KII_2019_2020!Print_Area</vt:lpstr>
      <vt:lpstr>Tong_hop!Print_Area</vt:lpstr>
      <vt:lpstr>Chi_tiet_gio_KII_2019_2020!Print_Titles</vt:lpstr>
      <vt:lpstr>Tong_hop!Print_Titles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Pc-Admin</cp:lastModifiedBy>
  <cp:lastPrinted>2020-10-02T04:36:08Z</cp:lastPrinted>
  <dcterms:created xsi:type="dcterms:W3CDTF">2017-06-21T04:57:59Z</dcterms:created>
  <dcterms:modified xsi:type="dcterms:W3CDTF">2020-10-02T10:15:29Z</dcterms:modified>
</cp:coreProperties>
</file>