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640" windowHeight="8190" firstSheet="1" activeTab="2"/>
  </bookViews>
  <sheets>
    <sheet name="tien_so" sheetId="1" state="hidden" r:id="rId1"/>
    <sheet name="Tong hop" sheetId="2" r:id="rId2"/>
    <sheet name="DS_Chi tiet" sheetId="3" r:id="rId3"/>
  </sheets>
  <definedNames>
    <definedName name="_xlnm._FilterDatabase" localSheetId="2" hidden="1">'DS_Chi tiet'!$A$11:$S$128</definedName>
    <definedName name="_xlnm._FilterDatabase" localSheetId="1" hidden="1">'Tong hop'!$A$9:$M$88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'DS_Chi tiet'!$A$1:$P$128</definedName>
    <definedName name="_xlnm.Print_Area" localSheetId="1">'Tong hop'!$A$1:$J$87</definedName>
    <definedName name="_xlnm.Print_Titles" localSheetId="2">'DS_Chi tiet'!$8:$9</definedName>
    <definedName name="_xlnm.Print_Titles" localSheetId="1">'Tong hop'!$9:$9</definedName>
    <definedName name="tam">#REF!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8"/>
            <rFont val="Tahoma"/>
            <family val="2"/>
          </rPr>
          <t>Lọc theo mã Giảng viên</t>
        </r>
      </text>
    </comment>
  </commentList>
</comments>
</file>

<file path=xl/sharedStrings.xml><?xml version="1.0" encoding="utf-8"?>
<sst xmlns="http://schemas.openxmlformats.org/spreadsheetml/2006/main" count="1833" uniqueCount="572">
  <si>
    <t>Ten BM</t>
  </si>
  <si>
    <t>CD0</t>
  </si>
  <si>
    <t>KE4</t>
  </si>
  <si>
    <t>KE5</t>
  </si>
  <si>
    <t>NH3</t>
  </si>
  <si>
    <t>Văn phòng Khoa</t>
  </si>
  <si>
    <t>TS0</t>
  </si>
  <si>
    <t>Trừ số chi thừa năm/kỳ trước
(đồng)</t>
  </si>
  <si>
    <t>Còn lĩnh
(đồng)</t>
  </si>
  <si>
    <t>Tài nguyên và MT</t>
  </si>
  <si>
    <t>Ngô Thị</t>
  </si>
  <si>
    <t>Thuận</t>
  </si>
  <si>
    <t>Đức</t>
  </si>
  <si>
    <t>NCS kết thúc</t>
  </si>
  <si>
    <t>f_mabmin</t>
  </si>
  <si>
    <t>Nguyễn Thị</t>
  </si>
  <si>
    <t>Nguyễn Xuân</t>
  </si>
  <si>
    <t>Nguyễn Hữu</t>
  </si>
  <si>
    <t>Nguyễn Văn</t>
  </si>
  <si>
    <t>Tên</t>
  </si>
  <si>
    <t>STT</t>
  </si>
  <si>
    <t>Họ đệm</t>
  </si>
  <si>
    <t>Ghi chú</t>
  </si>
  <si>
    <t>Hướng dẫn độc lập_Cao học</t>
  </si>
  <si>
    <t>Số, ký hiệu</t>
  </si>
  <si>
    <t>Số 
giờ
(giờ)</t>
  </si>
  <si>
    <t>ĐỐI VỚI GIẢNG VIÊN THỈNH GIẢNG</t>
  </si>
  <si>
    <t>Số giờ 
(giờ)</t>
  </si>
  <si>
    <t>đồng</t>
  </si>
  <si>
    <t>Tổng số tiền thanh toán</t>
  </si>
  <si>
    <t>Hải</t>
  </si>
  <si>
    <t xml:space="preserve">BẢNG TỔNG HỢP THANH TOÁN TIỀN HƯỚNG DẪN </t>
  </si>
  <si>
    <t>Trần Văn</t>
  </si>
  <si>
    <t>Hùng</t>
  </si>
  <si>
    <t>Số thanh toán</t>
  </si>
  <si>
    <t>Hướng dẫn 1_NCS</t>
  </si>
  <si>
    <t>Hướng dẫn 2_NCS</t>
  </si>
  <si>
    <t>Hướng dẫn 2_Đại học</t>
  </si>
  <si>
    <t>Hướng dẫn 1_Đại học</t>
  </si>
  <si>
    <t>Hướng dẫn 2_Cao học</t>
  </si>
  <si>
    <t>Hoạt động hướng dẫn</t>
  </si>
  <si>
    <t/>
  </si>
  <si>
    <t>NCS</t>
  </si>
  <si>
    <t>Khoa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</si>
  <si>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</si>
  <si>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</si>
  <si>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</si>
  <si>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</si>
  <si>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</si>
  <si>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</si>
  <si>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 lớp</t>
  </si>
  <si>
    <t>Kh«ng söa 
dßng trªn</t>
  </si>
  <si>
    <t>đồng./.</t>
  </si>
  <si>
    <t>Bằng chữ:</t>
  </si>
  <si>
    <t>Tổng số tiền
(đồng)</t>
  </si>
  <si>
    <t>SL 
hướng 
dẫn 
(người học)</t>
  </si>
  <si>
    <t>Ngày, tháng,
 năm</t>
  </si>
  <si>
    <t>Người học</t>
  </si>
  <si>
    <t>Hợp đồng thỉnh giảng/
Quyết định hướng dẫn</t>
  </si>
  <si>
    <t>Hà</t>
  </si>
  <si>
    <t>Hướng dẫn 1_Cao học</t>
  </si>
  <si>
    <t>Số lượng 
hướng dẫn 
(người học)</t>
  </si>
  <si>
    <t>Mã bộ môn</t>
  </si>
  <si>
    <t>Nông học</t>
  </si>
  <si>
    <t>Thú y</t>
  </si>
  <si>
    <t>Kế toán và QTKD</t>
  </si>
  <si>
    <t>Kinh tế và PTNT</t>
  </si>
  <si>
    <t>Công nghệ sinh học</t>
  </si>
  <si>
    <t>Công nghệ thực phẩm</t>
  </si>
  <si>
    <t>Cơ Điện</t>
  </si>
  <si>
    <t>Thủy sản</t>
  </si>
  <si>
    <t>TG442</t>
  </si>
  <si>
    <t>TG458</t>
  </si>
  <si>
    <t>Ngoan</t>
  </si>
  <si>
    <t>NH0</t>
  </si>
  <si>
    <t>KT0</t>
  </si>
  <si>
    <t>QL0</t>
  </si>
  <si>
    <t>SH0</t>
  </si>
  <si>
    <t>CP0</t>
  </si>
  <si>
    <t>CN0</t>
  </si>
  <si>
    <t>KT1</t>
  </si>
  <si>
    <t>SH1</t>
  </si>
  <si>
    <t>KT6</t>
  </si>
  <si>
    <t>KT2</t>
  </si>
  <si>
    <t>SH2</t>
  </si>
  <si>
    <t>KE0</t>
  </si>
  <si>
    <t>TG535</t>
  </si>
  <si>
    <t>TG923</t>
  </si>
  <si>
    <t>TG348</t>
  </si>
  <si>
    <t>TG447</t>
  </si>
  <si>
    <t>Sơn</t>
  </si>
  <si>
    <t>Phương</t>
  </si>
  <si>
    <t>Quyền Đình</t>
  </si>
  <si>
    <t>Xuân</t>
  </si>
  <si>
    <t>Khánh</t>
  </si>
  <si>
    <t>Trịnh Xuân</t>
  </si>
  <si>
    <t>Hoạt</t>
  </si>
  <si>
    <t>Giang</t>
  </si>
  <si>
    <t>Trường</t>
  </si>
  <si>
    <t>KT5</t>
  </si>
  <si>
    <t>NH2</t>
  </si>
  <si>
    <t>SH3</t>
  </si>
  <si>
    <t>SH4</t>
  </si>
  <si>
    <t>SH5</t>
  </si>
  <si>
    <t>Văn phòng khoa</t>
  </si>
  <si>
    <t>Tài chính</t>
  </si>
  <si>
    <t>Kế toán Quản trị và Kiểm toán</t>
  </si>
  <si>
    <t>Kế hoạch và đầu tư</t>
  </si>
  <si>
    <t>Kinh tế</t>
  </si>
  <si>
    <t>Phát triển nông thôn</t>
  </si>
  <si>
    <t>Phân tích định lượng</t>
  </si>
  <si>
    <t>Bệnh cây</t>
  </si>
  <si>
    <t>Cây công nghiệp</t>
  </si>
  <si>
    <t>CN sinh học thực vật</t>
  </si>
  <si>
    <t>Sinh học phân tử và CNSH ứng dụng</t>
  </si>
  <si>
    <t>Công nghệ sinh học động vật</t>
  </si>
  <si>
    <t>Công nghệ vi sinh</t>
  </si>
  <si>
    <t>Sinh học</t>
  </si>
  <si>
    <t>TG572</t>
  </si>
  <si>
    <t>TG570</t>
  </si>
  <si>
    <t>TG369</t>
  </si>
  <si>
    <t>HD204</t>
  </si>
  <si>
    <t>Hoa</t>
  </si>
  <si>
    <t>Hoàng Thị Lệ</t>
  </si>
  <si>
    <t>Hằng</t>
  </si>
  <si>
    <t>Tô Thế</t>
  </si>
  <si>
    <t>Nguyên</t>
  </si>
  <si>
    <t>Phạm Văn</t>
  </si>
  <si>
    <t>Vũ Xuân</t>
  </si>
  <si>
    <t>Hoàng Xuân</t>
  </si>
  <si>
    <t>Tống Văn</t>
  </si>
  <si>
    <t>Trương Quang</t>
  </si>
  <si>
    <t>Lâm</t>
  </si>
  <si>
    <t>4107/QĐ-HVN</t>
  </si>
  <si>
    <t>23/08/2021</t>
  </si>
  <si>
    <t>Trần Thu Hà</t>
  </si>
  <si>
    <t>Hướng dẫn độc lập_Đại học</t>
  </si>
  <si>
    <t>Nguyễn Hoàng Phương</t>
  </si>
  <si>
    <t>TM0</t>
  </si>
  <si>
    <t>TY0</t>
  </si>
  <si>
    <t>MG157</t>
  </si>
  <si>
    <t>MOI86</t>
  </si>
  <si>
    <t>MOI22</t>
  </si>
  <si>
    <t>MOI97</t>
  </si>
  <si>
    <t>TG492</t>
  </si>
  <si>
    <t>MG036</t>
  </si>
  <si>
    <t>CH29QLKTI</t>
  </si>
  <si>
    <t>CH29QLKTZ</t>
  </si>
  <si>
    <t>CH29DTCGV</t>
  </si>
  <si>
    <t>K64CNSHA</t>
  </si>
  <si>
    <t>Lê Tiến</t>
  </si>
  <si>
    <t>Thịnh</t>
  </si>
  <si>
    <t>Nguyễn Hồng</t>
  </si>
  <si>
    <t>Chỉnh</t>
  </si>
  <si>
    <t>Dung</t>
  </si>
  <si>
    <t>Phạm Thị Mỹ</t>
  </si>
  <si>
    <t>Mai</t>
  </si>
  <si>
    <t>Phạm Xuân</t>
  </si>
  <si>
    <t>Hội</t>
  </si>
  <si>
    <t>Trần Thị</t>
  </si>
  <si>
    <t>Huệ</t>
  </si>
  <si>
    <t>Cường</t>
  </si>
  <si>
    <t>1559/QĐ-HVN</t>
  </si>
  <si>
    <t>4835/QĐ-HVN</t>
  </si>
  <si>
    <t>3166/QĐ-HVN</t>
  </si>
  <si>
    <t>1842/QĐ-HVN</t>
  </si>
  <si>
    <t>6569/QĐ-HVN</t>
  </si>
  <si>
    <t>6173/QĐ-HVN</t>
  </si>
  <si>
    <t>1946/QĐ-HVN</t>
  </si>
  <si>
    <t>20/HĐTG-HVN-CNSH</t>
  </si>
  <si>
    <t>21/HĐTG-HVN-CNSH</t>
  </si>
  <si>
    <t>24/03/2022</t>
  </si>
  <si>
    <t>11/10/2021</t>
  </si>
  <si>
    <t>03/09/2020</t>
  </si>
  <si>
    <t>08/04/2022</t>
  </si>
  <si>
    <t>22/11/2022</t>
  </si>
  <si>
    <t>06/12/2021</t>
  </si>
  <si>
    <t>15/04/2022</t>
  </si>
  <si>
    <t>Nguyễn Thị Hạnh Nguyên</t>
  </si>
  <si>
    <t>Trần Bích Phương</t>
  </si>
  <si>
    <t>Nguyễn Minh Dũng</t>
  </si>
  <si>
    <t>Đồng hướng dẫn nghiên cứu sinh</t>
  </si>
  <si>
    <t>Trần Đức Thuận</t>
  </si>
  <si>
    <t>Trần Văn Chiến</t>
  </si>
  <si>
    <t>TG585</t>
  </si>
  <si>
    <t>TG383</t>
  </si>
  <si>
    <t>MG405</t>
  </si>
  <si>
    <t>MG315</t>
  </si>
  <si>
    <t>MG401</t>
  </si>
  <si>
    <t>CH30QLKTB</t>
  </si>
  <si>
    <t>CH30QLKTL</t>
  </si>
  <si>
    <t>CH30QLKTD</t>
  </si>
  <si>
    <t>K63TYG</t>
  </si>
  <si>
    <t>CH30TYV</t>
  </si>
  <si>
    <t>Hạnh</t>
  </si>
  <si>
    <t>Nguyễn Trường</t>
  </si>
  <si>
    <t>Quyên</t>
  </si>
  <si>
    <t>Nguyễn Mạnh</t>
  </si>
  <si>
    <t>Nguyễn Duy</t>
  </si>
  <si>
    <t>Liên</t>
  </si>
  <si>
    <t>Giới</t>
  </si>
  <si>
    <t>Nguyễn Thị Thu</t>
  </si>
  <si>
    <t>02/02/2023</t>
  </si>
  <si>
    <t>19/06/2023</t>
  </si>
  <si>
    <t>1902/QĐ-HVN</t>
  </si>
  <si>
    <t>13/04/2022</t>
  </si>
  <si>
    <t>5629/QĐ-HVN</t>
  </si>
  <si>
    <t>05/10/2022</t>
  </si>
  <si>
    <t>19/01/2023</t>
  </si>
  <si>
    <t>16/01/2023</t>
  </si>
  <si>
    <t>13/HĐTG-HVN-CNSH</t>
  </si>
  <si>
    <t>24/HĐTG-HVN-CNSH</t>
  </si>
  <si>
    <t>01/03/2023</t>
  </si>
  <si>
    <t>3285/QĐ-HVN</t>
  </si>
  <si>
    <t>17/06/2022</t>
  </si>
  <si>
    <t>3284/QĐ-HVN</t>
  </si>
  <si>
    <t>15/06/2023</t>
  </si>
  <si>
    <t>24/05/2023</t>
  </si>
  <si>
    <t>Hoàng Tuấn Anh</t>
  </si>
  <si>
    <t>Ngô Anh Đức</t>
  </si>
  <si>
    <t>Trần Việt Dũng</t>
  </si>
  <si>
    <t>Nguyễn Thị Thảo</t>
  </si>
  <si>
    <t>Lê Văn Thiện</t>
  </si>
  <si>
    <t>Trương Đỗ Thùy Linh</t>
  </si>
  <si>
    <t>NHB</t>
  </si>
  <si>
    <t>Canh tác học</t>
  </si>
  <si>
    <t>TY4</t>
  </si>
  <si>
    <t>Ngoại sản</t>
  </si>
  <si>
    <t>MG100</t>
  </si>
  <si>
    <t>MG241</t>
  </si>
  <si>
    <t>CH30BVTVV</t>
  </si>
  <si>
    <t>MG421</t>
  </si>
  <si>
    <t>TG505</t>
  </si>
  <si>
    <t>TG547</t>
  </si>
  <si>
    <t>CH30BVTVD</t>
  </si>
  <si>
    <t>MG333</t>
  </si>
  <si>
    <t>MG349</t>
  </si>
  <si>
    <t>TG733</t>
  </si>
  <si>
    <t>TG809</t>
  </si>
  <si>
    <t>TG125</t>
  </si>
  <si>
    <t>HD106</t>
  </si>
  <si>
    <t>CH30KHCTV</t>
  </si>
  <si>
    <t>TG592</t>
  </si>
  <si>
    <t>TG776</t>
  </si>
  <si>
    <t>MG420</t>
  </si>
  <si>
    <t>CH30CNTYV</t>
  </si>
  <si>
    <t>MG079</t>
  </si>
  <si>
    <t>CH28QLKTJ</t>
  </si>
  <si>
    <t>MG422</t>
  </si>
  <si>
    <t>CH30QLKTQ</t>
  </si>
  <si>
    <t>CH30KTNNV</t>
  </si>
  <si>
    <t>CH30QLKTBZ</t>
  </si>
  <si>
    <t>CH28QLKTH</t>
  </si>
  <si>
    <t>TG092</t>
  </si>
  <si>
    <t>CH30QLKTM</t>
  </si>
  <si>
    <t>CH30QLKTP</t>
  </si>
  <si>
    <t>TG986</t>
  </si>
  <si>
    <t>HD295</t>
  </si>
  <si>
    <t>K65CNTPC</t>
  </si>
  <si>
    <t>MG346</t>
  </si>
  <si>
    <t>K65CNTPA</t>
  </si>
  <si>
    <t>TG754</t>
  </si>
  <si>
    <t>CH30CNTYC</t>
  </si>
  <si>
    <t>MG148</t>
  </si>
  <si>
    <t>MG279</t>
  </si>
  <si>
    <t>TG538</t>
  </si>
  <si>
    <t>TG466</t>
  </si>
  <si>
    <t>CH30QLKTE</t>
  </si>
  <si>
    <t>HD306</t>
  </si>
  <si>
    <t>CH30CNSHV</t>
  </si>
  <si>
    <t>TG945</t>
  </si>
  <si>
    <t>K63CNSHC</t>
  </si>
  <si>
    <t>K65CNSHA</t>
  </si>
  <si>
    <t>K64CNSHE</t>
  </si>
  <si>
    <t>HD162</t>
  </si>
  <si>
    <t>MG423</t>
  </si>
  <si>
    <t>MG424</t>
  </si>
  <si>
    <t>MG425</t>
  </si>
  <si>
    <t>K65CNSHB</t>
  </si>
  <si>
    <t>MG427</t>
  </si>
  <si>
    <t>MG428</t>
  </si>
  <si>
    <t>MG429</t>
  </si>
  <si>
    <t>MG431</t>
  </si>
  <si>
    <t>K62CNSHE</t>
  </si>
  <si>
    <t>MG432</t>
  </si>
  <si>
    <t>TG215</t>
  </si>
  <si>
    <t>TG216</t>
  </si>
  <si>
    <t>TG217</t>
  </si>
  <si>
    <t>K63CNSHE</t>
  </si>
  <si>
    <t>TG575</t>
  </si>
  <si>
    <t>TG586</t>
  </si>
  <si>
    <t>TG416</t>
  </si>
  <si>
    <t>TG276</t>
  </si>
  <si>
    <t>TG417</t>
  </si>
  <si>
    <t>TG463</t>
  </si>
  <si>
    <t>TG556</t>
  </si>
  <si>
    <t>TG590</t>
  </si>
  <si>
    <t>TG591</t>
  </si>
  <si>
    <t>TG826</t>
  </si>
  <si>
    <t>TG554</t>
  </si>
  <si>
    <t>K65CNSHE</t>
  </si>
  <si>
    <t>CH30NTTSV</t>
  </si>
  <si>
    <t>TG441</t>
  </si>
  <si>
    <t>TG704</t>
  </si>
  <si>
    <t>Trần Đăng</t>
  </si>
  <si>
    <t>Đào Thị</t>
  </si>
  <si>
    <t>Nguyễn Thị Bích</t>
  </si>
  <si>
    <t>Ngọc</t>
  </si>
  <si>
    <t>Trần Ngọc</t>
  </si>
  <si>
    <t>Viên</t>
  </si>
  <si>
    <t>Hà Thị Thanh</t>
  </si>
  <si>
    <t>Bình</t>
  </si>
  <si>
    <t>Nguyễn Thị Hồng</t>
  </si>
  <si>
    <t>Mai Văn</t>
  </si>
  <si>
    <t>Trịnh</t>
  </si>
  <si>
    <t>Phấn</t>
  </si>
  <si>
    <t>Nguyễn Đình</t>
  </si>
  <si>
    <t>Bồng</t>
  </si>
  <si>
    <t>Đoàn Xuân</t>
  </si>
  <si>
    <t>Cảnh</t>
  </si>
  <si>
    <t>Hồ Thị Lam</t>
  </si>
  <si>
    <t>Trà</t>
  </si>
  <si>
    <t>Trịnh Lê</t>
  </si>
  <si>
    <t>Phạm Kim</t>
  </si>
  <si>
    <t>Đăng</t>
  </si>
  <si>
    <t>Đặng Thị Phương</t>
  </si>
  <si>
    <t>Đinh Xuân</t>
  </si>
  <si>
    <t>Nghiêm</t>
  </si>
  <si>
    <t>Vũ Thị Phương</t>
  </si>
  <si>
    <t>Thụy</t>
  </si>
  <si>
    <t>Đỗ Văn</t>
  </si>
  <si>
    <t>Đặng Thị Thanh</t>
  </si>
  <si>
    <t>Trần Thị Thanh</t>
  </si>
  <si>
    <t>Đặng Vũ</t>
  </si>
  <si>
    <t>Hoàng</t>
  </si>
  <si>
    <t>Bùi Nghĩa</t>
  </si>
  <si>
    <t>Vượng</t>
  </si>
  <si>
    <t>Viện</t>
  </si>
  <si>
    <t>Nguyễn Quốc</t>
  </si>
  <si>
    <t>Oánh</t>
  </si>
  <si>
    <t>Nguyễn Thành</t>
  </si>
  <si>
    <t>Lê Đức</t>
  </si>
  <si>
    <t>Thảo</t>
  </si>
  <si>
    <t>Phạm Hồng</t>
  </si>
  <si>
    <t>Hiển</t>
  </si>
  <si>
    <t>Lương</t>
  </si>
  <si>
    <t>Trữ</t>
  </si>
  <si>
    <t>Kiên</t>
  </si>
  <si>
    <t>Nguyễn Thị Thúy</t>
  </si>
  <si>
    <t>Hường</t>
  </si>
  <si>
    <t>Ninh Thế</t>
  </si>
  <si>
    <t>Khuất Thị Mai</t>
  </si>
  <si>
    <t>Phùng Thị Phương</t>
  </si>
  <si>
    <t>Nhung</t>
  </si>
  <si>
    <t>Thái</t>
  </si>
  <si>
    <t>Lưu Minh</t>
  </si>
  <si>
    <t>Cúc</t>
  </si>
  <si>
    <t>Đỗ Thị</t>
  </si>
  <si>
    <t>Nhật</t>
  </si>
  <si>
    <t>Khổng Ngân</t>
  </si>
  <si>
    <t>Chu Đức</t>
  </si>
  <si>
    <t>Nguyễn Thị Diệu</t>
  </si>
  <si>
    <t>Thúy</t>
  </si>
  <si>
    <t>Lê Thị Bích</t>
  </si>
  <si>
    <t>Nguyễn Thùy</t>
  </si>
  <si>
    <t>Dương</t>
  </si>
  <si>
    <t>Huỳnh Thị Thu</t>
  </si>
  <si>
    <t>Lê Thị Nhi</t>
  </si>
  <si>
    <t>Công</t>
  </si>
  <si>
    <t>Ngô Thu</t>
  </si>
  <si>
    <t>Nguyễn Huy</t>
  </si>
  <si>
    <t>Đỗ Tiến</t>
  </si>
  <si>
    <t>Phát</t>
  </si>
  <si>
    <t>Ngô Phú</t>
  </si>
  <si>
    <t>Thỏa</t>
  </si>
  <si>
    <t>Đặng Thị</t>
  </si>
  <si>
    <t>Lụa</t>
  </si>
  <si>
    <t>3183/QĐ-HVN</t>
  </si>
  <si>
    <t>11/10/2016</t>
  </si>
  <si>
    <t>162/QĐ-HVN</t>
  </si>
  <si>
    <t>11/01/2023</t>
  </si>
  <si>
    <t>4271/QĐ-HVN</t>
  </si>
  <si>
    <t>30/12/2015</t>
  </si>
  <si>
    <t>436/QĐ-HVN</t>
  </si>
  <si>
    <t>22/02/2019</t>
  </si>
  <si>
    <t>3210/QĐ-HVN</t>
  </si>
  <si>
    <t>12/10/2016</t>
  </si>
  <si>
    <t>4009/QĐ-HVN</t>
  </si>
  <si>
    <t>15/12/2015</t>
  </si>
  <si>
    <t>2857/QĐ-HVN</t>
  </si>
  <si>
    <t>1139/QĐ-HVN</t>
  </si>
  <si>
    <t>86/HĐTG-HVN-CHKT</t>
  </si>
  <si>
    <t>10/08/2023</t>
  </si>
  <si>
    <t>440/QĐ-HVN</t>
  </si>
  <si>
    <t>68/HĐTG-HVN-SHĐV</t>
  </si>
  <si>
    <t>14/07/2023</t>
  </si>
  <si>
    <t>2241/QĐ-HVN</t>
  </si>
  <si>
    <t>20/04/2023</t>
  </si>
  <si>
    <t>3367/QĐ-HVN</t>
  </si>
  <si>
    <t>2261/QĐ-HVN</t>
  </si>
  <si>
    <t>24/06/2019</t>
  </si>
  <si>
    <t>61/HĐTG-HVN-CNTP</t>
  </si>
  <si>
    <t>30/08/2023</t>
  </si>
  <si>
    <t>4830/QĐ-HVN</t>
  </si>
  <si>
    <t>28/08/2023</t>
  </si>
  <si>
    <t>05/HĐTG-HVN-CN</t>
  </si>
  <si>
    <t>4915/QĐ-HVN</t>
  </si>
  <si>
    <t>5785/QĐ-HVN</t>
  </si>
  <si>
    <t>19/10/2023</t>
  </si>
  <si>
    <t>04/HĐTG-HVN-CN</t>
  </si>
  <si>
    <t>1361/QĐ_HVN</t>
  </si>
  <si>
    <t>23/04/2019</t>
  </si>
  <si>
    <t>25/HĐTG-HVN-CNSH</t>
  </si>
  <si>
    <t>33/HĐTG-HVN-CNSH</t>
  </si>
  <si>
    <t>31/07/2023</t>
  </si>
  <si>
    <t>18/HĐTG-HVN-CNSH</t>
  </si>
  <si>
    <t>49/HĐTG-HVN-CNVS</t>
  </si>
  <si>
    <t>27/HĐTG-HVN-CNSH</t>
  </si>
  <si>
    <t>14/08/2023</t>
  </si>
  <si>
    <t>4267/QĐ-HVN</t>
  </si>
  <si>
    <t>34/HĐTG-HVN-CNSH</t>
  </si>
  <si>
    <t>17/HĐTG-HVN-CNSH</t>
  </si>
  <si>
    <t>38/HĐTG-HVN-SH</t>
  </si>
  <si>
    <t>01/08/2023</t>
  </si>
  <si>
    <t>26/HĐTG-HVN-CNSH</t>
  </si>
  <si>
    <t>28/HĐTG-HVN-CNSH</t>
  </si>
  <si>
    <t>54/HĐTG-HVN-CNVS</t>
  </si>
  <si>
    <t>31/HĐTG-HVN-SH</t>
  </si>
  <si>
    <t>439/QĐ-HVN</t>
  </si>
  <si>
    <t>14/HĐTG-HVN-CNSH</t>
  </si>
  <si>
    <t>39/HĐTG-HVN-SH</t>
  </si>
  <si>
    <t>52/HĐTG-HVN-CNSH</t>
  </si>
  <si>
    <t>40/HĐTG-HVN-SH</t>
  </si>
  <si>
    <t>53/HĐTG-HVN-CNVS</t>
  </si>
  <si>
    <t>51/HĐTG-HVN-CNSH</t>
  </si>
  <si>
    <t>50/HĐTG-HVN-CNVS</t>
  </si>
  <si>
    <t>55/HĐTG-HVN-CNVS</t>
  </si>
  <si>
    <t>16/HĐTG-HVN-CNSH</t>
  </si>
  <si>
    <t>19/HĐTG-HVN-CNSH</t>
  </si>
  <si>
    <t>08/09/2023</t>
  </si>
  <si>
    <t>15/HĐTG-HVN-CNSH</t>
  </si>
  <si>
    <t>60/HĐTG-HVN-MT&amp;BTS</t>
  </si>
  <si>
    <t>01/11/2022</t>
  </si>
  <si>
    <t>6207/QĐ-HVN</t>
  </si>
  <si>
    <t>04/11/2022</t>
  </si>
  <si>
    <t>61/HĐTG-HVN-MT&amp;BTS</t>
  </si>
  <si>
    <t>Phan Trung Thắng</t>
  </si>
  <si>
    <t>Đào Thị Lê</t>
  </si>
  <si>
    <t>Vũ Duy Minh</t>
  </si>
  <si>
    <t>Trần Thị Thêu</t>
  </si>
  <si>
    <t>Nguyễn Thế Anh</t>
  </si>
  <si>
    <t>Trần Thị Kim Hương</t>
  </si>
  <si>
    <t>Trương Thu Loan</t>
  </si>
  <si>
    <t>Chu Sỹ Huân</t>
  </si>
  <si>
    <t>Đỗ Đình Hiệu</t>
  </si>
  <si>
    <t>Nguyễn Đức Cường</t>
  </si>
  <si>
    <t>Nguyễn Thị Thu Hương</t>
  </si>
  <si>
    <t>Tô Thị Phượng</t>
  </si>
  <si>
    <t>Nguyễn Mỹ Uyên</t>
  </si>
  <si>
    <t>Vũ Thị Mai</t>
  </si>
  <si>
    <t>Phạm Thị Thu Hương</t>
  </si>
  <si>
    <t>Đinh Thị Bích Ngọc</t>
  </si>
  <si>
    <t>Hướng dẫn DL HV_Cao học NN</t>
  </si>
  <si>
    <t>Koua Yangwanchort .</t>
  </si>
  <si>
    <t>Lê Duy Trọng</t>
  </si>
  <si>
    <t>Nguyễn Bá Cao</t>
  </si>
  <si>
    <t>Nguyễn Đình Tuyển</t>
  </si>
  <si>
    <t>Nguyễn Văn Hinh</t>
  </si>
  <si>
    <t>Chu Quang Doanh</t>
  </si>
  <si>
    <t>Nguyễn Văn Vinh</t>
  </si>
  <si>
    <t>Trần Xuân Vinh</t>
  </si>
  <si>
    <t>Tạ Thị Tuyết Mai</t>
  </si>
  <si>
    <t>Phùng Huy Vinh</t>
  </si>
  <si>
    <t>Nguyễn Danh Quân</t>
  </si>
  <si>
    <t>Ngô Thị Quỳnh</t>
  </si>
  <si>
    <t>Phạm Trà My</t>
  </si>
  <si>
    <t>Bùi Bích Phương</t>
  </si>
  <si>
    <t>Trần Thị Nhật</t>
  </si>
  <si>
    <t>Đinh Văn Tài</t>
  </si>
  <si>
    <t>Nguyễn Tiến Minh</t>
  </si>
  <si>
    <t>Nguyễn Anh Tuấn</t>
  </si>
  <si>
    <t>Lê Thị Trang</t>
  </si>
  <si>
    <t>Lê Văn Trường</t>
  </si>
  <si>
    <t>Đoàn Văn Ba</t>
  </si>
  <si>
    <t>Đỗ Mạnh Thắng</t>
  </si>
  <si>
    <t>Nguyễn Ngọc Mai</t>
  </si>
  <si>
    <t>Nguyễn Quang Lưu</t>
  </si>
  <si>
    <t>Nguyễn Huy Hoàng</t>
  </si>
  <si>
    <t>Vũ Lê Diệu Hương</t>
  </si>
  <si>
    <t>Đỗ Văn Đức</t>
  </si>
  <si>
    <t>Vũ Thanh Thảo</t>
  </si>
  <si>
    <t>Hướng dẫn 1 Khóa luận TT_CLC</t>
  </si>
  <si>
    <t>Nguyễn Văn Khoa</t>
  </si>
  <si>
    <t>Bạch Hiểu Lan</t>
  </si>
  <si>
    <t>Đặng Việt Hưng</t>
  </si>
  <si>
    <t>Dương Thúy Hiền</t>
  </si>
  <si>
    <t>Đỗ Thị Châu Anh</t>
  </si>
  <si>
    <t>Vũ Thị Quỳnh Anh</t>
  </si>
  <si>
    <t>Phan Thu Hiền</t>
  </si>
  <si>
    <t>Lê Đức Nguyên</t>
  </si>
  <si>
    <t>Nguyễn Thị Hiệp</t>
  </si>
  <si>
    <t>Lã Hồng Nhung</t>
  </si>
  <si>
    <t>Bùi Xuân Việt</t>
  </si>
  <si>
    <t>Bùi Minh Đức</t>
  </si>
  <si>
    <t>Nguyễn Thế Quân</t>
  </si>
  <si>
    <t>Nguyễn Thị Ngọc ánh</t>
  </si>
  <si>
    <t>Lê Thị Anh Thơ</t>
  </si>
  <si>
    <t>Đỗ Đức Hiếu</t>
  </si>
  <si>
    <t>Đỗ Thị Hồng Ngọc</t>
  </si>
  <si>
    <t>Phạm Quỳnh Anh</t>
  </si>
  <si>
    <t>Bùi Viết Lâm</t>
  </si>
  <si>
    <t>Nguyễn Thị Kim Ngân</t>
  </si>
  <si>
    <t>Trần Minh Đức</t>
  </si>
  <si>
    <t>Trần Thị Như Quỳnh</t>
  </si>
  <si>
    <t>Đoàn Hồng ánh</t>
  </si>
  <si>
    <t>Hướng dẫn khóa luận TT_CLC</t>
  </si>
  <si>
    <t>Vũ Quỳnh Anh</t>
  </si>
  <si>
    <t>Vũ Thị Mừng</t>
  </si>
  <si>
    <t>Lê Thị Điệp</t>
  </si>
  <si>
    <t>Nguyễn Hằng Ngân</t>
  </si>
  <si>
    <t>Mai Thị Bình</t>
  </si>
  <si>
    <t>Trần Thị Mai</t>
  </si>
  <si>
    <t>Nguyễn Thị Giang</t>
  </si>
  <si>
    <t>Lê Thị Vân Anh</t>
  </si>
  <si>
    <t>Lê Quang Sáng</t>
  </si>
  <si>
    <t>Phạm Ngọc Minh</t>
  </si>
  <si>
    <t>Lê Thị Liễu</t>
  </si>
  <si>
    <t>Nguyễn Đình Triết</t>
  </si>
  <si>
    <t>Đặng Thị Lan Anh</t>
  </si>
  <si>
    <t>Trần Thị Minh Hiền</t>
  </si>
  <si>
    <t>Nguyễn Đặng Thuỳ Linh</t>
  </si>
  <si>
    <t>Đặng Thu Thảo</t>
  </si>
  <si>
    <t>Trần Thị Minh Phương</t>
  </si>
  <si>
    <t>Nguyễn Ngọc Nhi</t>
  </si>
  <si>
    <t>Đặng Trung Hiếu</t>
  </si>
  <si>
    <t>Nguyễn Quỳnh Anh</t>
  </si>
  <si>
    <t>Nguyễn Mỹ Hà</t>
  </si>
  <si>
    <t>Lê Quang Tuấn</t>
  </si>
  <si>
    <t>Trần Công Huy</t>
  </si>
  <si>
    <t>Hà Hải Yến</t>
  </si>
  <si>
    <t>Nguyễn Văn Hòa</t>
  </si>
  <si>
    <t>Trần Văn Lĩnh</t>
  </si>
  <si>
    <t>Phạm Văn Hiển</t>
  </si>
  <si>
    <t>QL4</t>
  </si>
  <si>
    <t>KT4</t>
  </si>
  <si>
    <t>TY6</t>
  </si>
  <si>
    <t>KE2</t>
  </si>
  <si>
    <t>NH7</t>
  </si>
  <si>
    <t>TS2</t>
  </si>
  <si>
    <t>TS3</t>
  </si>
  <si>
    <t>Quản lý Đất đai</t>
  </si>
  <si>
    <t>Kinh tế tài nguyên và môi trường</t>
  </si>
  <si>
    <t>Bệnh lý thú y</t>
  </si>
  <si>
    <t>Quản trị kinh doanh</t>
  </si>
  <si>
    <t>Rau hoa quả và cảnh quan</t>
  </si>
  <si>
    <t>Thuỷ sản</t>
  </si>
  <si>
    <t>Môi trường và Bệnh thuỷ sản</t>
  </si>
  <si>
    <t>BM</t>
  </si>
  <si>
    <t>Khoa Thủy sản</t>
  </si>
  <si>
    <t>Khoa Công nghệ sinh học</t>
  </si>
  <si>
    <t>Khoa Kế toán và Quản trị kinh doanh</t>
  </si>
  <si>
    <t>Khoa Thú y</t>
  </si>
  <si>
    <t>Khoa Công nghệ thực phẩm</t>
  </si>
  <si>
    <t>Khoa Kinh tế và PTNT</t>
  </si>
  <si>
    <t>Khoa Cơ Điện</t>
  </si>
  <si>
    <t>Khoa TN và MT</t>
  </si>
  <si>
    <t>Khoa Nông học</t>
  </si>
  <si>
    <t>LUẬN ÁN, LUẬN VĂN, KHÓA LUẬN, CHUYÊN ĐỀ TỐT NGHIỆP HỌC HỌC KỲ I NĂM HỌC 2023-2024</t>
  </si>
  <si>
    <t>BẢNG CHI TIẾT THANH TOÁN TIỀN HƯỚNG DẪN LUẬN ÁN, LUẬN VĂN, KHÓA LUẬN, CHUYÊN ĐỀ TỐT NGHIỆP HỌC KỲ I NĂM HỌC 2023-2024</t>
  </si>
  <si>
    <r>
      <t xml:space="preserve">(Kèm theo Quyết định số  </t>
    </r>
    <r>
      <rPr>
        <b/>
        <sz val="14"/>
        <rFont val="Times New Roman"/>
        <family val="1"/>
      </rPr>
      <t xml:space="preserve">   298 </t>
    </r>
    <r>
      <rPr>
        <sz val="14"/>
        <rFont val="Times New Roman"/>
        <family val="1"/>
      </rPr>
      <t xml:space="preserve">   /QĐ-HVN ngày  19  tháng  01  năm 2024 của Giám đốc Học viện Nông nghiệp Việt Nam)</t>
    </r>
  </si>
  <si>
    <r>
      <t xml:space="preserve">(Kèm theo Quyết định số     </t>
    </r>
    <r>
      <rPr>
        <b/>
        <sz val="14"/>
        <rFont val="Times New Roman"/>
        <family val="1"/>
      </rPr>
      <t>298</t>
    </r>
    <r>
      <rPr>
        <sz val="14"/>
        <rFont val="Times New Roman"/>
        <family val="1"/>
      </rPr>
      <t xml:space="preserve">    /QĐ-HVN ngày  19  tháng  01  năm 2024 của Giám đốc Học viện Nông nghiệp Việt Nam)</t>
    </r>
  </si>
  <si>
    <t>Cơ hữu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</si>
</sst>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mm/yy"/>
    <numFmt numFmtId="180" formatCode="0.0"/>
    <numFmt numFmtId="181" formatCode="#,##0.0"/>
    <numFmt numFmtId="182" formatCode="#,##0.000"/>
    <numFmt numFmtId="183" formatCode="0.000"/>
    <numFmt numFmtId="184" formatCode="0.000000"/>
    <numFmt numFmtId="185" formatCode="0.00000"/>
    <numFmt numFmtId="186" formatCode="0.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mm/yyyy"/>
    <numFmt numFmtId="195" formatCode="_(* #,##0.0_);_(* \(#,##0.0\);_(* &quot;-&quot;_);_(@_)"/>
    <numFmt numFmtId="196" formatCode="_(* #,##0.00_);_(* \(#,##0.00\);_(* &quot;-&quot;_);_(@_)"/>
    <numFmt numFmtId="197" formatCode="00.000"/>
    <numFmt numFmtId="198" formatCode="mm/dd/yy"/>
    <numFmt numFmtId="199" formatCode="yy/mm/dd"/>
    <numFmt numFmtId="200" formatCode="yyyy/mm/dd"/>
    <numFmt numFmtId="201" formatCode="yyyymmdd"/>
    <numFmt numFmtId="202" formatCode="000"/>
    <numFmt numFmtId="203" formatCode="00"/>
    <numFmt numFmtId="204" formatCode="00,000"/>
    <numFmt numFmtId="205" formatCode="0.0%"/>
    <numFmt numFmtId="206" formatCode="0.000%"/>
    <numFmt numFmtId="207" formatCode="_(* #,##0.000_);_(* \(#,##0.000\);_(* &quot;-&quot;??_);_(@_)"/>
    <numFmt numFmtId="208" formatCode="_(* #,##0.0000_);_(* \(#,##0.0000\);_(* &quot;-&quot;??_);_(@_)"/>
    <numFmt numFmtId="209" formatCode="#,##0.00000000000"/>
    <numFmt numFmtId="210" formatCode="#,##0.000000000000"/>
    <numFmt numFmtId="211" formatCode="#,##0.0000000000000"/>
    <numFmt numFmtId="212" formatCode="0.0000000"/>
    <numFmt numFmtId="213" formatCode="_-* #,##0.0_-;\-* #,##0.0_-;_-* &quot;-&quot;??_-;_-@_-"/>
    <numFmt numFmtId="214" formatCode="_-* #,##0_-;\-* #,##0_-;_-* &quot;-&quot;??_-;_-@_-"/>
    <numFmt numFmtId="215" formatCode="dd/mm/yy"/>
    <numFmt numFmtId="216" formatCode="#,##0\ &quot;₫&quot;;\-#,##0\ &quot;₫&quot;"/>
    <numFmt numFmtId="217" formatCode="#,##0\ &quot;₫&quot;;[Red]\-#,##0\ &quot;₫&quot;"/>
    <numFmt numFmtId="218" formatCode="#,##0.00\ &quot;₫&quot;;\-#,##0.00\ &quot;₫&quot;"/>
    <numFmt numFmtId="219" formatCode="#,##0.00\ &quot;₫&quot;;[Red]\-#,##0.00\ &quot;₫&quot;"/>
    <numFmt numFmtId="220" formatCode="_-* #,##0\ &quot;₫&quot;_-;\-* #,##0\ &quot;₫&quot;_-;_-* &quot;-&quot;\ &quot;₫&quot;_-;_-@_-"/>
    <numFmt numFmtId="221" formatCode="_-* #,##0\ _₫_-;\-* #,##0\ _₫_-;_-* &quot;-&quot;\ _₫_-;_-@_-"/>
    <numFmt numFmtId="222" formatCode="_-* #,##0.00\ &quot;₫&quot;_-;\-* #,##0.00\ &quot;₫&quot;_-;_-* &quot;-&quot;??\ &quot;₫&quot;_-;_-@_-"/>
    <numFmt numFmtId="223" formatCode="_-* #,##0.00\ _₫_-;\-* #,##0.00\ _₫_-;_-* &quot;-&quot;??\ _₫_-;_-@_-"/>
  </numFmts>
  <fonts count="39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5" fontId="29" fillId="0" borderId="0" xfId="42" applyNumberFormat="1" applyFont="1" applyFill="1" applyAlignment="1" applyProtection="1">
      <alignment vertic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1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5" fillId="0" borderId="0" xfId="61" applyFont="1" applyFill="1" applyAlignment="1" applyProtection="1">
      <alignment horizontal="center" vertical="center" wrapText="1"/>
      <protection hidden="1"/>
    </xf>
    <xf numFmtId="0" fontId="32" fillId="0" borderId="0" xfId="60" applyFont="1" applyFill="1" applyProtection="1">
      <alignment/>
      <protection hidden="1"/>
    </xf>
    <xf numFmtId="0" fontId="33" fillId="0" borderId="0" xfId="60" applyFont="1" applyFill="1" applyProtection="1">
      <alignment/>
      <protection hidden="1"/>
    </xf>
    <xf numFmtId="0" fontId="34" fillId="0" borderId="0" xfId="61" applyFont="1" applyFill="1" applyAlignment="1" applyProtection="1">
      <alignment vertical="center"/>
      <protection hidden="1"/>
    </xf>
    <xf numFmtId="0" fontId="35" fillId="0" borderId="0" xfId="61" applyFont="1" applyFill="1" applyAlignment="1" applyProtection="1">
      <alignment horizontal="center" vertical="center"/>
      <protection hidden="1"/>
    </xf>
    <xf numFmtId="0" fontId="33" fillId="0" borderId="0" xfId="59" applyFont="1" applyFill="1" applyAlignment="1" applyProtection="1">
      <alignment horizontal="center"/>
      <protection hidden="1"/>
    </xf>
    <xf numFmtId="0" fontId="33" fillId="0" borderId="0" xfId="60" applyFont="1" applyFill="1" applyAlignment="1" applyProtection="1">
      <alignment horizontal="center"/>
      <protection hidden="1"/>
    </xf>
    <xf numFmtId="0" fontId="32" fillId="0" borderId="0" xfId="58" applyFont="1" applyFill="1" applyAlignment="1">
      <alignment horizontal="center" vertical="center"/>
      <protection/>
    </xf>
    <xf numFmtId="0" fontId="32" fillId="0" borderId="0" xfId="58" applyFont="1" applyFill="1" applyAlignment="1">
      <alignment vertical="center"/>
      <protection/>
    </xf>
    <xf numFmtId="0" fontId="32" fillId="0" borderId="0" xfId="58" applyFont="1" applyFill="1" applyAlignment="1">
      <alignment vertical="center" wrapText="1"/>
      <protection/>
    </xf>
    <xf numFmtId="1" fontId="32" fillId="0" borderId="0" xfId="58" applyNumberFormat="1" applyFont="1" applyFill="1" applyAlignment="1">
      <alignment vertical="center"/>
      <protection/>
    </xf>
    <xf numFmtId="0" fontId="32" fillId="0" borderId="0" xfId="58" applyFont="1" applyFill="1" applyAlignment="1">
      <alignment horizontal="left" vertical="center"/>
      <protection/>
    </xf>
    <xf numFmtId="2" fontId="32" fillId="0" borderId="0" xfId="58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65" fontId="0" fillId="0" borderId="11" xfId="42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3" fontId="0" fillId="0" borderId="13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49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31" fillId="24" borderId="18" xfId="0" applyFont="1" applyFill="1" applyBorder="1" applyAlignment="1">
      <alignment horizontal="center" vertical="center"/>
    </xf>
    <xf numFmtId="0" fontId="32" fillId="24" borderId="0" xfId="0" applyFont="1" applyFill="1" applyAlignment="1">
      <alignment vertical="center"/>
    </xf>
    <xf numFmtId="0" fontId="31" fillId="24" borderId="0" xfId="0" applyFont="1" applyFill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49" fontId="31" fillId="24" borderId="11" xfId="0" applyNumberFormat="1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vertical="center"/>
    </xf>
    <xf numFmtId="0" fontId="32" fillId="24" borderId="15" xfId="0" applyFont="1" applyFill="1" applyBorder="1" applyAlignment="1">
      <alignment vertical="center"/>
    </xf>
    <xf numFmtId="3" fontId="32" fillId="24" borderId="13" xfId="42" applyNumberFormat="1" applyFont="1" applyFill="1" applyBorder="1" applyAlignment="1">
      <alignment vertical="center"/>
    </xf>
    <xf numFmtId="0" fontId="32" fillId="24" borderId="13" xfId="0" applyNumberFormat="1" applyFont="1" applyFill="1" applyBorder="1" applyAlignment="1">
      <alignment vertical="center"/>
    </xf>
    <xf numFmtId="49" fontId="32" fillId="24" borderId="13" xfId="0" applyNumberFormat="1" applyFont="1" applyFill="1" applyBorder="1" applyAlignment="1">
      <alignment vertical="center"/>
    </xf>
    <xf numFmtId="0" fontId="32" fillId="24" borderId="13" xfId="0" applyFont="1" applyFill="1" applyBorder="1" applyAlignment="1">
      <alignment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vertical="center"/>
    </xf>
    <xf numFmtId="0" fontId="32" fillId="24" borderId="17" xfId="0" applyFont="1" applyFill="1" applyBorder="1" applyAlignment="1">
      <alignment vertical="center"/>
    </xf>
    <xf numFmtId="14" fontId="32" fillId="24" borderId="10" xfId="0" applyNumberFormat="1" applyFont="1" applyFill="1" applyBorder="1" applyAlignment="1">
      <alignment horizontal="center" vertical="center"/>
    </xf>
    <xf numFmtId="3" fontId="32" fillId="24" borderId="10" xfId="42" applyNumberFormat="1" applyFont="1" applyFill="1" applyBorder="1" applyAlignment="1">
      <alignment vertical="center"/>
    </xf>
    <xf numFmtId="0" fontId="32" fillId="24" borderId="10" xfId="0" applyNumberFormat="1" applyFont="1" applyFill="1" applyBorder="1" applyAlignment="1">
      <alignment vertical="center"/>
    </xf>
    <xf numFmtId="49" fontId="32" fillId="24" borderId="10" xfId="0" applyNumberFormat="1" applyFont="1" applyFill="1" applyBorder="1" applyAlignment="1">
      <alignment vertical="center"/>
    </xf>
    <xf numFmtId="0" fontId="32" fillId="24" borderId="10" xfId="0" applyFont="1" applyFill="1" applyBorder="1" applyAlignment="1">
      <alignment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14" fontId="32" fillId="24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3" fontId="0" fillId="24" borderId="11" xfId="0" applyNumberFormat="1" applyFont="1" applyFill="1" applyBorder="1" applyAlignment="1">
      <alignment vertical="center"/>
    </xf>
    <xf numFmtId="49" fontId="0" fillId="24" borderId="11" xfId="0" applyNumberFormat="1" applyFont="1" applyFill="1" applyBorder="1" applyAlignment="1">
      <alignment vertical="center"/>
    </xf>
    <xf numFmtId="0" fontId="0" fillId="24" borderId="11" xfId="0" applyFont="1" applyFill="1" applyBorder="1" applyAlignment="1">
      <alignment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left" vertical="center"/>
    </xf>
    <xf numFmtId="0" fontId="32" fillId="24" borderId="12" xfId="0" applyFont="1" applyFill="1" applyBorder="1" applyAlignment="1">
      <alignment vertical="center"/>
    </xf>
    <xf numFmtId="3" fontId="31" fillId="24" borderId="12" xfId="42" applyNumberFormat="1" applyFont="1" applyFill="1" applyBorder="1" applyAlignment="1">
      <alignment horizontal="center" vertical="center"/>
    </xf>
    <xf numFmtId="3" fontId="32" fillId="24" borderId="12" xfId="0" applyNumberFormat="1" applyFont="1" applyFill="1" applyBorder="1" applyAlignment="1">
      <alignment vertical="center"/>
    </xf>
    <xf numFmtId="3" fontId="31" fillId="24" borderId="12" xfId="42" applyNumberFormat="1" applyFont="1" applyFill="1" applyBorder="1" applyAlignment="1">
      <alignment vertical="center"/>
    </xf>
    <xf numFmtId="49" fontId="32" fillId="24" borderId="12" xfId="0" applyNumberFormat="1" applyFont="1" applyFill="1" applyBorder="1" applyAlignment="1">
      <alignment vertical="center"/>
    </xf>
    <xf numFmtId="0" fontId="32" fillId="24" borderId="12" xfId="0" applyFont="1" applyFill="1" applyBorder="1" applyAlignment="1">
      <alignment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3" fontId="31" fillId="24" borderId="0" xfId="42" applyNumberFormat="1" applyFont="1" applyFill="1" applyBorder="1" applyAlignment="1">
      <alignment horizontal="center" vertical="center"/>
    </xf>
    <xf numFmtId="165" fontId="31" fillId="24" borderId="0" xfId="42" applyNumberFormat="1" applyFont="1" applyFill="1" applyBorder="1" applyAlignment="1">
      <alignment vertical="center"/>
    </xf>
    <xf numFmtId="49" fontId="32" fillId="24" borderId="0" xfId="0" applyNumberFormat="1" applyFont="1" applyFill="1" applyBorder="1" applyAlignment="1">
      <alignment vertical="center"/>
    </xf>
    <xf numFmtId="0" fontId="32" fillId="24" borderId="0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horizontal="left" vertical="center"/>
    </xf>
    <xf numFmtId="3" fontId="31" fillId="24" borderId="0" xfId="0" applyNumberFormat="1" applyFont="1" applyFill="1" applyBorder="1" applyAlignment="1">
      <alignment horizontal="right" vertical="center"/>
    </xf>
    <xf numFmtId="0" fontId="8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center" vertical="center" wrapText="1"/>
    </xf>
    <xf numFmtId="0" fontId="32" fillId="24" borderId="13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0" xfId="0" applyFont="1" applyFill="1" applyAlignment="1">
      <alignment horizontal="left" vertical="center"/>
    </xf>
    <xf numFmtId="0" fontId="32" fillId="24" borderId="0" xfId="0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right" vertical="center"/>
    </xf>
    <xf numFmtId="0" fontId="8" fillId="24" borderId="0" xfId="0" applyFont="1" applyFill="1" applyAlignment="1">
      <alignment horizontal="left" vertical="center"/>
    </xf>
    <xf numFmtId="0" fontId="32" fillId="24" borderId="0" xfId="0" applyFont="1" applyFill="1" applyAlignment="1">
      <alignment horizontal="left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center" vertical="center"/>
    </xf>
    <xf numFmtId="0" fontId="31" fillId="25" borderId="26" xfId="0" applyFont="1" applyFill="1" applyBorder="1" applyAlignment="1">
      <alignment horizontal="center" vertical="center"/>
    </xf>
    <xf numFmtId="0" fontId="31" fillId="25" borderId="27" xfId="0" applyFont="1" applyFill="1" applyBorder="1" applyAlignment="1">
      <alignment horizontal="center" vertical="center"/>
    </xf>
    <xf numFmtId="0" fontId="31" fillId="25" borderId="26" xfId="0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center" vertical="center" wrapText="1"/>
    </xf>
    <xf numFmtId="0" fontId="31" fillId="25" borderId="28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1_Vuot_gio_Ky_I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4">
      <selection activeCell="C8" sqref="C8"/>
    </sheetView>
  </sheetViews>
  <sheetFormatPr defaultColWidth="9.00390625" defaultRowHeight="15.75"/>
  <cols>
    <col min="1" max="1" width="9.00390625" style="17" customWidth="1"/>
    <col min="2" max="2" width="16.875" style="18" bestFit="1" customWidth="1"/>
    <col min="3" max="3" width="9.00390625" style="18" customWidth="1"/>
    <col min="4" max="4" width="9.00390625" style="17" customWidth="1"/>
    <col min="5" max="9" width="9.00390625" style="18" customWidth="1"/>
    <col min="10" max="12" width="9.00390625" style="17" customWidth="1"/>
    <col min="13" max="13" width="9.00390625" style="19" customWidth="1"/>
    <col min="14" max="18" width="9.00390625" style="17" customWidth="1"/>
    <col min="19" max="31" width="9.00390625" style="18" customWidth="1"/>
    <col min="32" max="32" width="9.00390625" style="20" customWidth="1"/>
    <col min="33" max="49" width="9.00390625" style="18" customWidth="1"/>
    <col min="50" max="51" width="9.00390625" style="17" customWidth="1"/>
    <col min="52" max="53" width="9.00390625" style="21" customWidth="1"/>
    <col min="54" max="54" width="9.00390625" style="17" customWidth="1"/>
    <col min="55" max="55" width="9.00390625" style="21" customWidth="1"/>
    <col min="56" max="60" width="9.00390625" style="17" customWidth="1"/>
    <col min="61" max="62" width="9.00390625" style="22" customWidth="1"/>
    <col min="63" max="84" width="9.00390625" style="17" customWidth="1"/>
    <col min="85" max="85" width="9.00390625" style="22" customWidth="1"/>
    <col min="86" max="87" width="9.00390625" style="17" customWidth="1"/>
    <col min="88" max="88" width="9.00390625" style="22" customWidth="1"/>
    <col min="89" max="89" width="9.00390625" style="17" customWidth="1"/>
    <col min="90" max="16384" width="9.00390625" style="18" customWidth="1"/>
  </cols>
  <sheetData>
    <row r="1" spans="2:15" s="9" customFormat="1" ht="16.5">
      <c r="B1" s="6">
        <f>'DS_Chi tiet'!F126</f>
        <v>129950000</v>
      </c>
      <c r="C1" s="7" t="str">
        <f>RIGHT("000000000000"&amp;ROUND(B1,0),12)</f>
        <v>000129950000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</row>
    <row r="2" spans="2:15" s="9" customFormat="1" ht="25.5">
      <c r="B2" s="10" t="s">
        <v>51</v>
      </c>
      <c r="C2" s="11"/>
      <c r="D2" s="12">
        <f>VALUE(MID(C1,D1,1))</f>
        <v>0</v>
      </c>
      <c r="E2" s="12">
        <f>VALUE(MID(C1,E1,1))</f>
        <v>0</v>
      </c>
      <c r="F2" s="12">
        <f>VALUE(MID(C1,F1,1))</f>
        <v>0</v>
      </c>
      <c r="G2" s="12">
        <f>VALUE(MID(C1,G1,1))</f>
        <v>1</v>
      </c>
      <c r="H2" s="12">
        <f>VALUE(MID(C1,H1,1))</f>
        <v>2</v>
      </c>
      <c r="I2" s="12">
        <f>VALUE(MID(C1,I1,1))</f>
        <v>9</v>
      </c>
      <c r="J2" s="12">
        <f>VALUE(MID(C1,J1,1))</f>
        <v>9</v>
      </c>
      <c r="K2" s="12">
        <f>VALUE(MID(C1,K1,1))</f>
        <v>5</v>
      </c>
      <c r="L2" s="12">
        <f>VALUE(MID(C1,L1,1))</f>
        <v>0</v>
      </c>
      <c r="M2" s="12">
        <f>VALUE(MID(C1,M1,1))</f>
        <v>0</v>
      </c>
      <c r="N2" s="12">
        <f>VALUE(MID(C1,N1,1))</f>
        <v>0</v>
      </c>
      <c r="O2" s="12">
        <f>VALUE(MID(C1,O1,1))</f>
        <v>0</v>
      </c>
    </row>
    <row r="3" spans="2:15" s="9" customFormat="1" ht="16.5">
      <c r="B3" s="13"/>
      <c r="C3" s="11"/>
      <c r="D3" s="12">
        <f>SUM(D2:D2)</f>
        <v>0</v>
      </c>
      <c r="E3" s="12">
        <f>SUM(D2:E2)</f>
        <v>0</v>
      </c>
      <c r="F3" s="12">
        <f>SUM(D2:F2)</f>
        <v>0</v>
      </c>
      <c r="G3" s="12">
        <f>SUM(G2:G2)</f>
        <v>1</v>
      </c>
      <c r="H3" s="12">
        <f>SUM(G2:H2)</f>
        <v>3</v>
      </c>
      <c r="I3" s="12">
        <f>SUM(G2:I2)</f>
        <v>12</v>
      </c>
      <c r="J3" s="12">
        <f>SUM(J2:J2)</f>
        <v>9</v>
      </c>
      <c r="K3" s="12">
        <f>SUM(J2:K2)</f>
        <v>14</v>
      </c>
      <c r="L3" s="12">
        <f>SUM(J2:L2)</f>
        <v>14</v>
      </c>
      <c r="M3" s="12">
        <f>SUM(M2:M2)</f>
        <v>0</v>
      </c>
      <c r="N3" s="12">
        <f>SUM(M2:N2)</f>
        <v>0</v>
      </c>
      <c r="O3" s="12">
        <f>SUM(M2:O2)</f>
        <v>0</v>
      </c>
    </row>
    <row r="4" spans="2:15" s="9" customFormat="1" ht="16.5">
      <c r="B4" s="14"/>
      <c r="C4" s="11"/>
      <c r="D4" s="15">
        <f>IF(D2=0,"",CHOOSE(D2,"một","hai","ba","bốn","năm","sáu","bảy","tám","chín"))</f>
      </c>
      <c r="E4" s="15">
        <f>IF(E2=0,IF(AND(D2&lt;&gt;0,F2&lt;&gt;0),"lẻ",""),CHOOSE(E2,"mười ","hai","ba","bốn","năm","sáu","bảy","tám","chín"))</f>
      </c>
      <c r="F4" s="15">
        <f>IF(F2=0,"",CHOOSE(F2,IF(E2&gt;1,"mốt","một"),"hai","ba","bốn",IF(E2=0,"năm","lăm"),"sáu","bảy","tám","chín"))</f>
      </c>
      <c r="G4" s="15" t="str">
        <f>IF(G2=0,"",CHOOSE(G2,"một","hai","ba","bốn","năm","sáu","bảy","tám","chín"))</f>
        <v>một</v>
      </c>
      <c r="H4" s="15" t="str">
        <f>IF(H2=0,IF(AND(G2&lt;&gt;0,I2&lt;&gt;0),"lẻ",""),CHOOSE(H2,"mười","hai","ba","bốn","năm","sáu","bảy","tám","chín"))</f>
        <v>hai</v>
      </c>
      <c r="I4" s="15" t="str">
        <f>IF(I2=0,"",CHOOSE(I2,IF(H2&gt;1,"mốt","một"),"hai","ba","bốn",IF(H2=0,"năm","lăm"),"sáu","bảy","tám","chín"))</f>
        <v>chín</v>
      </c>
      <c r="J4" s="15" t="str">
        <f>IF(J2=0,"",CHOOSE(J2,"một","hai","ba","bốn","năm","sáu","bảy","tám","chín"))</f>
        <v>chín</v>
      </c>
      <c r="K4" s="15" t="str">
        <f>IF(K2=0,IF(AND(J2&lt;&gt;0,L2&lt;&gt;0),"lẻ",""),CHOOSE(K2,"mười","hai","ba","bốn","năm","sáu","bảy","tám","chín"))</f>
        <v>năm</v>
      </c>
      <c r="L4" s="15">
        <f>IF(L2=0,"",CHOOSE(L2,IF(K2&gt;1,"mốt","một"),"hai","ba","bốn",IF(K2=0,"năm","lăm"),"sáu","bảy","tám","chín"))</f>
      </c>
      <c r="M4" s="12">
        <f>IF(M2=0,"",CHOOSE(M2,"một","hai","ba","bốn","năm","sáu","bảy","tám","chín"))</f>
      </c>
      <c r="N4" s="16">
        <f>IF(N2=0,IF(AND(M2&lt;&gt;0,O2&lt;&gt;0),"lẻ",""),CHOOSE(N2,"một","hai","ba","bốn","năm","sáu","bảy","tám","chín"))</f>
      </c>
      <c r="O4" s="16">
        <f>IF(O2=0,"",CHOOSE(O2,IF(N2&gt;1,"một","một"),"hai","ba","bốn",IF(N2=0,"năm","lăm"),"sáu","bảy","tám","chín"))</f>
      </c>
    </row>
    <row r="5" spans="2:15" s="9" customFormat="1" ht="16.5">
      <c r="B5" s="13"/>
      <c r="C5" s="11"/>
      <c r="D5" s="16">
        <f>IF(D2=0,"","trăm")</f>
      </c>
      <c r="E5" s="16">
        <f>IF(E2=0,"",IF(E2=1,"","mươi"))</f>
      </c>
      <c r="F5" s="16">
        <f>IF(AND(F2=0,F3=0),"","tỷ")</f>
      </c>
      <c r="G5" s="16" t="str">
        <f>IF(G2=0,"","trăm")</f>
        <v>trăm</v>
      </c>
      <c r="H5" s="16" t="str">
        <f>IF(H2=0,"",IF(H2=1,"","mươi"))</f>
        <v>mươi</v>
      </c>
      <c r="I5" s="16" t="str">
        <f>IF(AND(I2=0,I3=0),"","triệu")</f>
        <v>triệu</v>
      </c>
      <c r="J5" s="16" t="str">
        <f>IF(J2=0,"","trăm")</f>
        <v>trăm</v>
      </c>
      <c r="K5" s="16" t="str">
        <f>IF(K2=0,"",IF(K2=1,"","mươi"))</f>
        <v>mươi</v>
      </c>
      <c r="L5" s="16" t="str">
        <f>IF(AND(L2=0,L3=0),"","ngàn")</f>
        <v>ngàn</v>
      </c>
      <c r="M5" s="16">
        <f>IF(M2=0,"","trăm")</f>
      </c>
      <c r="N5" s="16">
        <f>IF(N2=0,"",IF(N2=1,"","mươi"))</f>
      </c>
      <c r="O5" s="16" t="s">
        <v>52</v>
      </c>
    </row>
    <row r="6" spans="2:15" s="9" customFormat="1" ht="16.5">
      <c r="B6" s="13"/>
      <c r="C6" s="12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Một trăm hai mươi chín triệu chín trăm năm mươi ngàn đồng./.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8" spans="2:15" s="9" customFormat="1" ht="16.5">
      <c r="B8" s="6">
        <f>'Tong hop'!E86</f>
        <v>129950000</v>
      </c>
      <c r="C8" s="7" t="str">
        <f>RIGHT("000000000000"&amp;ROUND(B8,0),12)</f>
        <v>000129950000</v>
      </c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</row>
    <row r="9" spans="2:15" s="9" customFormat="1" ht="25.5">
      <c r="B9" s="10" t="s">
        <v>51</v>
      </c>
      <c r="C9" s="11"/>
      <c r="D9" s="12">
        <f>VALUE(MID(C8,D8,1))</f>
        <v>0</v>
      </c>
      <c r="E9" s="12">
        <f>VALUE(MID(C8,E8,1))</f>
        <v>0</v>
      </c>
      <c r="F9" s="12">
        <f>VALUE(MID(C8,F8,1))</f>
        <v>0</v>
      </c>
      <c r="G9" s="12">
        <f>VALUE(MID(C8,G8,1))</f>
        <v>1</v>
      </c>
      <c r="H9" s="12">
        <f>VALUE(MID(C8,H8,1))</f>
        <v>2</v>
      </c>
      <c r="I9" s="12">
        <f>VALUE(MID(C8,I8,1))</f>
        <v>9</v>
      </c>
      <c r="J9" s="12">
        <f>VALUE(MID(C8,J8,1))</f>
        <v>9</v>
      </c>
      <c r="K9" s="12">
        <f>VALUE(MID(C8,K8,1))</f>
        <v>5</v>
      </c>
      <c r="L9" s="12">
        <f>VALUE(MID(C8,L8,1))</f>
        <v>0</v>
      </c>
      <c r="M9" s="12">
        <f>VALUE(MID(C8,M8,1))</f>
        <v>0</v>
      </c>
      <c r="N9" s="12">
        <f>VALUE(MID(C8,N8,1))</f>
        <v>0</v>
      </c>
      <c r="O9" s="12">
        <f>VALUE(MID(C8,O8,1))</f>
        <v>0</v>
      </c>
    </row>
    <row r="10" spans="2:15" s="9" customFormat="1" ht="16.5">
      <c r="B10" s="13"/>
      <c r="C10" s="11"/>
      <c r="D10" s="12">
        <f>SUM(D9:D9)</f>
        <v>0</v>
      </c>
      <c r="E10" s="12">
        <f>SUM(D9:E9)</f>
        <v>0</v>
      </c>
      <c r="F10" s="12">
        <f>SUM(D9:F9)</f>
        <v>0</v>
      </c>
      <c r="G10" s="12">
        <f>SUM(G9:G9)</f>
        <v>1</v>
      </c>
      <c r="H10" s="12">
        <f>SUM(G9:H9)</f>
        <v>3</v>
      </c>
      <c r="I10" s="12">
        <f>SUM(G9:I9)</f>
        <v>12</v>
      </c>
      <c r="J10" s="12">
        <f>SUM(J9:J9)</f>
        <v>9</v>
      </c>
      <c r="K10" s="12">
        <f>SUM(J9:K9)</f>
        <v>14</v>
      </c>
      <c r="L10" s="12">
        <f>SUM(J9:L9)</f>
        <v>14</v>
      </c>
      <c r="M10" s="12">
        <f>SUM(M9:M9)</f>
        <v>0</v>
      </c>
      <c r="N10" s="12">
        <f>SUM(M9:N9)</f>
        <v>0</v>
      </c>
      <c r="O10" s="12">
        <f>SUM(M9:O9)</f>
        <v>0</v>
      </c>
    </row>
    <row r="11" spans="2:15" s="9" customFormat="1" ht="16.5">
      <c r="B11" s="14"/>
      <c r="C11" s="11"/>
      <c r="D11" s="15">
        <f>IF(D9=0,"",CHOOSE(D9,"một","hai","ba","bốn","năm","sáu","bảy","tám","chín"))</f>
      </c>
      <c r="E11" s="15">
        <f>IF(E9=0,IF(AND(D9&lt;&gt;0,F9&lt;&gt;0),"lẻ",""),CHOOSE(E9,"mười ","hai","ba","bốn","năm","sáu","bảy","tám","chín"))</f>
      </c>
      <c r="F11" s="15">
        <f>IF(F9=0,"",CHOOSE(F9,IF(E9&gt;1,"mốt","một"),"hai","ba","bốn",IF(E9=0,"năm","lăm"),"sáu","bảy","tám","chín"))</f>
      </c>
      <c r="G11" s="15" t="str">
        <f>IF(G9=0,"",CHOOSE(G9,"một","hai","ba","bốn","năm","sáu","bảy","tám","chín"))</f>
        <v>một</v>
      </c>
      <c r="H11" s="15" t="str">
        <f>IF(H9=0,IF(AND(G9&lt;&gt;0,I9&lt;&gt;0),"lẻ",""),CHOOSE(H9,"mười","hai","ba","bốn","năm","sáu","bảy","tám","chín"))</f>
        <v>hai</v>
      </c>
      <c r="I11" s="15" t="str">
        <f>IF(I9=0,"",CHOOSE(I9,IF(H9&gt;1,"mốt","một"),"hai","ba","bốn",IF(H9=0,"năm","lăm"),"sáu","bảy","tám","chín"))</f>
        <v>chín</v>
      </c>
      <c r="J11" s="15" t="str">
        <f>IF(J9=0,"",CHOOSE(J9,"một","hai","ba","bốn","năm","sáu","bảy","tám","chín"))</f>
        <v>chín</v>
      </c>
      <c r="K11" s="15" t="str">
        <f>IF(K9=0,IF(AND(J9&lt;&gt;0,L9&lt;&gt;0),"lẻ",""),CHOOSE(K9,"mười","hai","ba","bốn","năm","sáu","bảy","tám","chín"))</f>
        <v>năm</v>
      </c>
      <c r="L11" s="15">
        <f>IF(L9=0,"",CHOOSE(L9,IF(K9&gt;1,"mốt","một"),"hai","ba","bốn",IF(K9=0,"năm","lăm"),"sáu","bảy","tám","chín"))</f>
      </c>
      <c r="M11" s="12">
        <f>IF(M9=0,"",CHOOSE(M9,"một","hai","ba","bốn","năm","sáu","bảy","tám","chín"))</f>
      </c>
      <c r="N11" s="16">
        <f>IF(N9=0,IF(AND(M9&lt;&gt;0,O9&lt;&gt;0),"lẻ",""),CHOOSE(N9,"một","hai","ba","bốn","năm","sáu","bảy","tám","chín"))</f>
      </c>
      <c r="O11" s="16">
        <f>IF(O9=0,"",CHOOSE(O9,IF(N9&gt;1,"một","một"),"hai","ba","bốn",IF(N9=0,"năm","lăm"),"sáu","bảy","tám","chín"))</f>
      </c>
    </row>
    <row r="12" spans="2:15" s="9" customFormat="1" ht="16.5">
      <c r="B12" s="13"/>
      <c r="C12" s="11"/>
      <c r="D12" s="16">
        <f>IF(D9=0,"","trăm")</f>
      </c>
      <c r="E12" s="16">
        <f>IF(E9=0,"",IF(E9=1,"","mươi"))</f>
      </c>
      <c r="F12" s="16">
        <f>IF(AND(F9=0,F10=0),"","tỷ")</f>
      </c>
      <c r="G12" s="16" t="str">
        <f>IF(G9=0,"","trăm")</f>
        <v>trăm</v>
      </c>
      <c r="H12" s="16" t="str">
        <f>IF(H9=0,"",IF(H9=1,"","mươi"))</f>
        <v>mươi</v>
      </c>
      <c r="I12" s="16" t="str">
        <f>IF(AND(I9=0,I10=0),"","triệu")</f>
        <v>triệu</v>
      </c>
      <c r="J12" s="16" t="str">
        <f>IF(J9=0,"","trăm")</f>
        <v>trăm</v>
      </c>
      <c r="K12" s="16" t="str">
        <f>IF(K9=0,"",IF(K9=1,"","mươi"))</f>
        <v>mươi</v>
      </c>
      <c r="L12" s="16" t="str">
        <f>IF(AND(L9=0,L10=0),"","ngàn")</f>
        <v>ngàn</v>
      </c>
      <c r="M12" s="16">
        <f>IF(M9=0,"","trăm")</f>
      </c>
      <c r="N12" s="16">
        <f>IF(N9=0,"",IF(N9=1,"","mươi"))</f>
      </c>
      <c r="O12" s="16" t="s">
        <v>52</v>
      </c>
    </row>
    <row r="13" spans="2:15" s="9" customFormat="1" ht="16.5">
      <c r="B13" s="13"/>
      <c r="C13" s="12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Một trăm hai mươi chín triệu chín trăm năm mươi ngàn đồng./.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5" spans="2:15" s="9" customFormat="1" ht="16.5">
      <c r="B15" s="6" t="e">
        <f>#REF!</f>
        <v>#REF!</v>
      </c>
      <c r="C15" s="7" t="e">
        <f>RIGHT("000000000000"&amp;ROUND(B15,0),12)</f>
        <v>#REF!</v>
      </c>
      <c r="D15" s="8">
        <v>1</v>
      </c>
      <c r="E15" s="8">
        <v>2</v>
      </c>
      <c r="F15" s="8">
        <v>3</v>
      </c>
      <c r="G15" s="8">
        <v>4</v>
      </c>
      <c r="H15" s="8">
        <v>5</v>
      </c>
      <c r="I15" s="8">
        <v>6</v>
      </c>
      <c r="J15" s="8">
        <v>7</v>
      </c>
      <c r="K15" s="8">
        <v>8</v>
      </c>
      <c r="L15" s="8">
        <v>9</v>
      </c>
      <c r="M15" s="8">
        <v>10</v>
      </c>
      <c r="N15" s="8">
        <v>11</v>
      </c>
      <c r="O15" s="8">
        <v>12</v>
      </c>
    </row>
    <row r="16" spans="2:15" s="9" customFormat="1" ht="25.5">
      <c r="B16" s="10" t="s">
        <v>51</v>
      </c>
      <c r="C16" s="11"/>
      <c r="D16" s="12" t="e">
        <f>VALUE(MID(C15,D15,1))</f>
        <v>#REF!</v>
      </c>
      <c r="E16" s="12" t="e">
        <f>VALUE(MID(C15,E15,1))</f>
        <v>#REF!</v>
      </c>
      <c r="F16" s="12" t="e">
        <f>VALUE(MID(C15,F15,1))</f>
        <v>#REF!</v>
      </c>
      <c r="G16" s="12" t="e">
        <f>VALUE(MID(C15,G15,1))</f>
        <v>#REF!</v>
      </c>
      <c r="H16" s="12" t="e">
        <f>VALUE(MID(C15,H15,1))</f>
        <v>#REF!</v>
      </c>
      <c r="I16" s="12" t="e">
        <f>VALUE(MID(C15,I15,1))</f>
        <v>#REF!</v>
      </c>
      <c r="J16" s="12" t="e">
        <f>VALUE(MID(C15,J15,1))</f>
        <v>#REF!</v>
      </c>
      <c r="K16" s="12" t="e">
        <f>VALUE(MID(C15,K15,1))</f>
        <v>#REF!</v>
      </c>
      <c r="L16" s="12" t="e">
        <f>VALUE(MID(C15,L15,1))</f>
        <v>#REF!</v>
      </c>
      <c r="M16" s="12" t="e">
        <f>VALUE(MID(C15,M15,1))</f>
        <v>#REF!</v>
      </c>
      <c r="N16" s="12" t="e">
        <f>VALUE(MID(C15,N15,1))</f>
        <v>#REF!</v>
      </c>
      <c r="O16" s="12" t="e">
        <f>VALUE(MID(C15,O15,1))</f>
        <v>#REF!</v>
      </c>
    </row>
    <row r="17" spans="2:15" s="9" customFormat="1" ht="16.5">
      <c r="B17" s="13"/>
      <c r="C17" s="11"/>
      <c r="D17" s="12" t="e">
        <f>SUM(D16:D16)</f>
        <v>#REF!</v>
      </c>
      <c r="E17" s="12" t="e">
        <f>SUM(D16:E16)</f>
        <v>#REF!</v>
      </c>
      <c r="F17" s="12" t="e">
        <f>SUM(D16:F16)</f>
        <v>#REF!</v>
      </c>
      <c r="G17" s="12" t="e">
        <f>SUM(G16:G16)</f>
        <v>#REF!</v>
      </c>
      <c r="H17" s="12" t="e">
        <f>SUM(G16:H16)</f>
        <v>#REF!</v>
      </c>
      <c r="I17" s="12" t="e">
        <f>SUM(G16:I16)</f>
        <v>#REF!</v>
      </c>
      <c r="J17" s="12" t="e">
        <f>SUM(J16:J16)</f>
        <v>#REF!</v>
      </c>
      <c r="K17" s="12" t="e">
        <f>SUM(J16:K16)</f>
        <v>#REF!</v>
      </c>
      <c r="L17" s="12" t="e">
        <f>SUM(J16:L16)</f>
        <v>#REF!</v>
      </c>
      <c r="M17" s="12" t="e">
        <f>SUM(M16:M16)</f>
        <v>#REF!</v>
      </c>
      <c r="N17" s="12" t="e">
        <f>SUM(M16:N16)</f>
        <v>#REF!</v>
      </c>
      <c r="O17" s="12" t="e">
        <f>SUM(M16:O16)</f>
        <v>#REF!</v>
      </c>
    </row>
    <row r="18" spans="2:15" s="9" customFormat="1" ht="16.5">
      <c r="B18" s="14"/>
      <c r="C18" s="11"/>
      <c r="D18" s="15" t="e">
        <f>IF(D16=0,"",CHOOSE(D16,"một","hai","ba","bốn","năm","sáu","bảy","tám","chín"))</f>
        <v>#REF!</v>
      </c>
      <c r="E18" s="15" t="e">
        <f>IF(E16=0,IF(AND(D16&lt;&gt;0,F16&lt;&gt;0),"lẻ",""),CHOOSE(E16,"mười ","hai","ba","bốn","năm","sáu","bảy","tám","chín"))</f>
        <v>#REF!</v>
      </c>
      <c r="F18" s="15" t="e">
        <f>IF(F16=0,"",CHOOSE(F16,IF(E16&gt;1,"mốt","một"),"hai","ba","bốn",IF(E16=0,"năm","lăm"),"sáu","bảy","tám","chín"))</f>
        <v>#REF!</v>
      </c>
      <c r="G18" s="15" t="e">
        <f>IF(G16=0,"",CHOOSE(G16,"một","hai","ba","bốn","năm","sáu","bảy","tám","chín"))</f>
        <v>#REF!</v>
      </c>
      <c r="H18" s="15" t="e">
        <f>IF(H16=0,IF(AND(G16&lt;&gt;0,I16&lt;&gt;0),"lẻ",""),CHOOSE(H16,"mười","hai","ba","bốn","năm","sáu","bảy","tám","chín"))</f>
        <v>#REF!</v>
      </c>
      <c r="I18" s="15" t="e">
        <f>IF(I16=0,"",CHOOSE(I16,IF(H16&gt;1,"mốt","một"),"hai","ba","bốn",IF(H16=0,"năm","lăm"),"sáu","bảy","tám","chín"))</f>
        <v>#REF!</v>
      </c>
      <c r="J18" s="15" t="e">
        <f>IF(J16=0,"",CHOOSE(J16,"một","hai","ba","bốn","năm","sáu","bảy","tám","chín"))</f>
        <v>#REF!</v>
      </c>
      <c r="K18" s="15" t="e">
        <f>IF(K16=0,IF(AND(J16&lt;&gt;0,L16&lt;&gt;0),"lẻ",""),CHOOSE(K16,"mười","hai","ba","bốn","năm","sáu","bảy","tám","chín"))</f>
        <v>#REF!</v>
      </c>
      <c r="L18" s="15" t="e">
        <f>IF(L16=0,"",CHOOSE(L16,IF(K16&gt;1,"mốt","một"),"hai","ba","bốn",IF(K16=0,"năm","lăm"),"sáu","bảy","tám","chín"))</f>
        <v>#REF!</v>
      </c>
      <c r="M18" s="12" t="e">
        <f>IF(M16=0,"",CHOOSE(M16,"một","hai","ba","bốn","năm","sáu","bảy","tám","chín"))</f>
        <v>#REF!</v>
      </c>
      <c r="N18" s="16" t="e">
        <f>IF(N16=0,IF(AND(M16&lt;&gt;0,O16&lt;&gt;0),"lẻ",""),CHOOSE(N16,"một","hai","ba","bốn","năm","sáu","bảy","tám","chín"))</f>
        <v>#REF!</v>
      </c>
      <c r="O18" s="16" t="e">
        <f>IF(O16=0,"",CHOOSE(O16,IF(N16&gt;1,"một","một"),"hai","ba","bốn",IF(N16=0,"năm","lăm"),"sáu","bảy","tám","chín"))</f>
        <v>#REF!</v>
      </c>
    </row>
    <row r="19" spans="2:15" s="9" customFormat="1" ht="16.5">
      <c r="B19" s="13"/>
      <c r="C19" s="11"/>
      <c r="D19" s="16" t="e">
        <f>IF(D16=0,"","trăm")</f>
        <v>#REF!</v>
      </c>
      <c r="E19" s="16" t="e">
        <f>IF(E16=0,"",IF(E16=1,"","mươi"))</f>
        <v>#REF!</v>
      </c>
      <c r="F19" s="16" t="e">
        <f>IF(AND(F16=0,F17=0),"","tỷ")</f>
        <v>#REF!</v>
      </c>
      <c r="G19" s="16" t="e">
        <f>IF(G16=0,"","trăm")</f>
        <v>#REF!</v>
      </c>
      <c r="H19" s="16" t="e">
        <f>IF(H16=0,"",IF(H16=1,"","mươi"))</f>
        <v>#REF!</v>
      </c>
      <c r="I19" s="16" t="e">
        <f>IF(AND(I16=0,I17=0),"","triệu")</f>
        <v>#REF!</v>
      </c>
      <c r="J19" s="16" t="e">
        <f>IF(J16=0,"","trăm")</f>
        <v>#REF!</v>
      </c>
      <c r="K19" s="16" t="e">
        <f>IF(K16=0,"",IF(K16=1,"","mươi"))</f>
        <v>#REF!</v>
      </c>
      <c r="L19" s="16" t="e">
        <f>IF(AND(L16=0,L17=0),"","ngàn")</f>
        <v>#REF!</v>
      </c>
      <c r="M19" s="16" t="e">
        <f>IF(M16=0,"","trăm")</f>
        <v>#REF!</v>
      </c>
      <c r="N19" s="16" t="e">
        <f>IF(N16=0,"",IF(N16=1,"","mươi"))</f>
        <v>#REF!</v>
      </c>
      <c r="O19" s="16" t="s">
        <v>52</v>
      </c>
    </row>
    <row r="20" spans="2:15" s="9" customFormat="1" ht="16.5">
      <c r="B20" s="13"/>
      <c r="C20" s="12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2:15" s="9" customFormat="1" ht="16.5">
      <c r="B22" s="6" t="e">
        <f>#REF!</f>
        <v>#REF!</v>
      </c>
      <c r="C22" s="7" t="e">
        <f>RIGHT("000000000000"&amp;ROUND(B22,0),12)</f>
        <v>#REF!</v>
      </c>
      <c r="D22" s="8">
        <v>1</v>
      </c>
      <c r="E22" s="8">
        <v>2</v>
      </c>
      <c r="F22" s="8">
        <v>3</v>
      </c>
      <c r="G22" s="8">
        <v>4</v>
      </c>
      <c r="H22" s="8">
        <v>5</v>
      </c>
      <c r="I22" s="8">
        <v>6</v>
      </c>
      <c r="J22" s="8">
        <v>7</v>
      </c>
      <c r="K22" s="8">
        <v>8</v>
      </c>
      <c r="L22" s="8">
        <v>9</v>
      </c>
      <c r="M22" s="8">
        <v>10</v>
      </c>
      <c r="N22" s="8">
        <v>11</v>
      </c>
      <c r="O22" s="8">
        <v>12</v>
      </c>
    </row>
    <row r="23" spans="2:15" s="9" customFormat="1" ht="25.5">
      <c r="B23" s="10" t="s">
        <v>51</v>
      </c>
      <c r="C23" s="11"/>
      <c r="D23" s="12" t="e">
        <f>VALUE(MID(C22,D22,1))</f>
        <v>#REF!</v>
      </c>
      <c r="E23" s="12" t="e">
        <f>VALUE(MID(C22,E22,1))</f>
        <v>#REF!</v>
      </c>
      <c r="F23" s="12" t="e">
        <f>VALUE(MID(C22,F22,1))</f>
        <v>#REF!</v>
      </c>
      <c r="G23" s="12" t="e">
        <f>VALUE(MID(C22,G22,1))</f>
        <v>#REF!</v>
      </c>
      <c r="H23" s="12" t="e">
        <f>VALUE(MID(C22,H22,1))</f>
        <v>#REF!</v>
      </c>
      <c r="I23" s="12" t="e">
        <f>VALUE(MID(C22,I22,1))</f>
        <v>#REF!</v>
      </c>
      <c r="J23" s="12" t="e">
        <f>VALUE(MID(C22,J22,1))</f>
        <v>#REF!</v>
      </c>
      <c r="K23" s="12" t="e">
        <f>VALUE(MID(C22,K22,1))</f>
        <v>#REF!</v>
      </c>
      <c r="L23" s="12" t="e">
        <f>VALUE(MID(C22,L22,1))</f>
        <v>#REF!</v>
      </c>
      <c r="M23" s="12" t="e">
        <f>VALUE(MID(C22,M22,1))</f>
        <v>#REF!</v>
      </c>
      <c r="N23" s="12" t="e">
        <f>VALUE(MID(C22,N22,1))</f>
        <v>#REF!</v>
      </c>
      <c r="O23" s="12" t="e">
        <f>VALUE(MID(C22,O22,1))</f>
        <v>#REF!</v>
      </c>
    </row>
    <row r="24" spans="2:15" s="9" customFormat="1" ht="16.5">
      <c r="B24" s="13"/>
      <c r="C24" s="11"/>
      <c r="D24" s="12" t="e">
        <f>SUM(D23:D23)</f>
        <v>#REF!</v>
      </c>
      <c r="E24" s="12" t="e">
        <f>SUM(D23:E23)</f>
        <v>#REF!</v>
      </c>
      <c r="F24" s="12" t="e">
        <f>SUM(D23:F23)</f>
        <v>#REF!</v>
      </c>
      <c r="G24" s="12" t="e">
        <f>SUM(G23:G23)</f>
        <v>#REF!</v>
      </c>
      <c r="H24" s="12" t="e">
        <f>SUM(G23:H23)</f>
        <v>#REF!</v>
      </c>
      <c r="I24" s="12" t="e">
        <f>SUM(G23:I23)</f>
        <v>#REF!</v>
      </c>
      <c r="J24" s="12" t="e">
        <f>SUM(J23:J23)</f>
        <v>#REF!</v>
      </c>
      <c r="K24" s="12" t="e">
        <f>SUM(J23:K23)</f>
        <v>#REF!</v>
      </c>
      <c r="L24" s="12" t="e">
        <f>SUM(J23:L23)</f>
        <v>#REF!</v>
      </c>
      <c r="M24" s="12" t="e">
        <f>SUM(M23:M23)</f>
        <v>#REF!</v>
      </c>
      <c r="N24" s="12" t="e">
        <f>SUM(M23:N23)</f>
        <v>#REF!</v>
      </c>
      <c r="O24" s="12" t="e">
        <f>SUM(M23:O23)</f>
        <v>#REF!</v>
      </c>
    </row>
    <row r="25" spans="2:15" s="9" customFormat="1" ht="16.5">
      <c r="B25" s="14"/>
      <c r="C25" s="11"/>
      <c r="D25" s="15" t="e">
        <f>IF(D23=0,"",CHOOSE(D23,"một","hai","ba","bốn","năm","sáu","bảy","tám","chín"))</f>
        <v>#REF!</v>
      </c>
      <c r="E25" s="15" t="e">
        <f>IF(E23=0,IF(AND(D23&lt;&gt;0,F23&lt;&gt;0),"lẻ",""),CHOOSE(E23,"mười ","hai","ba","bốn","năm","sáu","bảy","tám","chín"))</f>
        <v>#REF!</v>
      </c>
      <c r="F25" s="15" t="e">
        <f>IF(F23=0,"",CHOOSE(F23,IF(E23&gt;1,"mốt","một"),"hai","ba","bốn",IF(E23=0,"năm","lăm"),"sáu","bảy","tám","chín"))</f>
        <v>#REF!</v>
      </c>
      <c r="G25" s="15" t="e">
        <f>IF(G23=0,"",CHOOSE(G23,"một","hai","ba","bốn","năm","sáu","bảy","tám","chín"))</f>
        <v>#REF!</v>
      </c>
      <c r="H25" s="15" t="e">
        <f>IF(H23=0,IF(AND(G23&lt;&gt;0,I23&lt;&gt;0),"lẻ",""),CHOOSE(H23,"mười","hai","ba","bốn","năm","sáu","bảy","tám","chín"))</f>
        <v>#REF!</v>
      </c>
      <c r="I25" s="15" t="e">
        <f>IF(I23=0,"",CHOOSE(I23,IF(H23&gt;1,"mốt","một"),"hai","ba","bốn",IF(H23=0,"năm","lăm"),"sáu","bảy","tám","chín"))</f>
        <v>#REF!</v>
      </c>
      <c r="J25" s="15" t="e">
        <f>IF(J23=0,"",CHOOSE(J23,"một","hai","ba","bốn","năm","sáu","bảy","tám","chín"))</f>
        <v>#REF!</v>
      </c>
      <c r="K25" s="15" t="e">
        <f>IF(K23=0,IF(AND(J23&lt;&gt;0,L23&lt;&gt;0),"lẻ",""),CHOOSE(K23,"mười","hai","ba","bốn","năm","sáu","bảy","tám","chín"))</f>
        <v>#REF!</v>
      </c>
      <c r="L25" s="15" t="e">
        <f>IF(L23=0,"",CHOOSE(L23,IF(K23&gt;1,"mốt","một"),"hai","ba","bốn",IF(K23=0,"năm","lăm"),"sáu","bảy","tám","chín"))</f>
        <v>#REF!</v>
      </c>
      <c r="M25" s="12" t="e">
        <f>IF(M23=0,"",CHOOSE(M23,"một","hai","ba","bốn","năm","sáu","bảy","tám","chín"))</f>
        <v>#REF!</v>
      </c>
      <c r="N25" s="16" t="e">
        <f>IF(N23=0,IF(AND(M23&lt;&gt;0,O23&lt;&gt;0),"lẻ",""),CHOOSE(N23,"một","hai","ba","bốn","năm","sáu","bảy","tám","chín"))</f>
        <v>#REF!</v>
      </c>
      <c r="O25" s="16" t="e">
        <f>IF(O23=0,"",CHOOSE(O23,IF(N23&gt;1,"một","một"),"hai","ba","bốn",IF(N23=0,"năm","lăm"),"sáu","bảy","tám","chín"))</f>
        <v>#REF!</v>
      </c>
    </row>
    <row r="26" spans="2:15" s="9" customFormat="1" ht="16.5">
      <c r="B26" s="13"/>
      <c r="C26" s="11"/>
      <c r="D26" s="16" t="e">
        <f>IF(D23=0,"","trăm")</f>
        <v>#REF!</v>
      </c>
      <c r="E26" s="16" t="e">
        <f>IF(E23=0,"",IF(E23=1,"","mươi"))</f>
        <v>#REF!</v>
      </c>
      <c r="F26" s="16" t="e">
        <f>IF(AND(F23=0,F24=0),"","tỷ")</f>
        <v>#REF!</v>
      </c>
      <c r="G26" s="16" t="e">
        <f>IF(G23=0,"","trăm")</f>
        <v>#REF!</v>
      </c>
      <c r="H26" s="16" t="e">
        <f>IF(H23=0,"",IF(H23=1,"","mươi"))</f>
        <v>#REF!</v>
      </c>
      <c r="I26" s="16" t="e">
        <f>IF(AND(I23=0,I24=0),"","triệu")</f>
        <v>#REF!</v>
      </c>
      <c r="J26" s="16" t="e">
        <f>IF(J23=0,"","trăm")</f>
        <v>#REF!</v>
      </c>
      <c r="K26" s="16" t="e">
        <f>IF(K23=0,"",IF(K23=1,"","mươi"))</f>
        <v>#REF!</v>
      </c>
      <c r="L26" s="16" t="e">
        <f>IF(AND(L23=0,L24=0),"","ngàn")</f>
        <v>#REF!</v>
      </c>
      <c r="M26" s="16" t="e">
        <f>IF(M23=0,"","trăm")</f>
        <v>#REF!</v>
      </c>
      <c r="N26" s="16" t="e">
        <f>IF(N23=0,"",IF(N23=1,"","mươi"))</f>
        <v>#REF!</v>
      </c>
      <c r="O26" s="16" t="s">
        <v>52</v>
      </c>
    </row>
    <row r="27" spans="2:15" s="9" customFormat="1" ht="16.5">
      <c r="B27" s="13"/>
      <c r="C27" s="12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showZeros="0" zoomScalePageLayoutView="0" workbookViewId="0" topLeftCell="A1">
      <pane ySplit="9" topLeftCell="BM34" activePane="bottomLeft" state="frozen"/>
      <selection pane="topLeft" activeCell="A1" sqref="A1"/>
      <selection pane="bottomLeft" activeCell="A10" sqref="A10"/>
    </sheetView>
  </sheetViews>
  <sheetFormatPr defaultColWidth="9.00390625" defaultRowHeight="15.75"/>
  <cols>
    <col min="1" max="1" width="5.875" style="2" customWidth="1"/>
    <col min="2" max="2" width="8.875" style="1" customWidth="1"/>
    <col min="3" max="3" width="19.375" style="2" customWidth="1"/>
    <col min="4" max="4" width="10.75390625" style="2" customWidth="1"/>
    <col min="5" max="5" width="14.375" style="1" bestFit="1" customWidth="1"/>
    <col min="6" max="6" width="10.125" style="1" customWidth="1"/>
    <col min="7" max="9" width="14.50390625" style="2" customWidth="1"/>
    <col min="10" max="10" width="15.625" style="2" customWidth="1"/>
    <col min="11" max="11" width="9.00390625" style="2" hidden="1" customWidth="1"/>
    <col min="12" max="12" width="30.25390625" style="2" hidden="1" customWidth="1"/>
    <col min="13" max="13" width="29.875" style="2" bestFit="1" customWidth="1"/>
    <col min="14" max="16384" width="9.00390625" style="2" customWidth="1"/>
  </cols>
  <sheetData>
    <row r="1" spans="1:4" ht="15.75">
      <c r="A1" s="129" t="s">
        <v>44</v>
      </c>
      <c r="B1" s="129"/>
      <c r="C1" s="129"/>
      <c r="D1" s="129"/>
    </row>
    <row r="2" spans="1:5" ht="15.75">
      <c r="A2" s="130" t="s">
        <v>45</v>
      </c>
      <c r="B2" s="130"/>
      <c r="C2" s="130"/>
      <c r="D2" s="130"/>
      <c r="E2" s="3"/>
    </row>
    <row r="4" spans="1:10" ht="22.5" customHeight="1">
      <c r="A4" s="133" t="s">
        <v>31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567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2.5" customHeight="1">
      <c r="A6" s="133" t="s">
        <v>26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2.5" customHeight="1">
      <c r="A7" s="131" t="s">
        <v>570</v>
      </c>
      <c r="B7" s="132"/>
      <c r="C7" s="132"/>
      <c r="D7" s="132"/>
      <c r="E7" s="132"/>
      <c r="F7" s="132"/>
      <c r="G7" s="132"/>
      <c r="H7" s="132"/>
      <c r="I7" s="132"/>
      <c r="J7" s="132"/>
    </row>
    <row r="8" ht="15.75">
      <c r="M8" s="3"/>
    </row>
    <row r="9" spans="1:13" s="3" customFormat="1" ht="48.75" customHeight="1">
      <c r="A9" s="143" t="s">
        <v>20</v>
      </c>
      <c r="B9" s="144" t="s">
        <v>48</v>
      </c>
      <c r="C9" s="145" t="s">
        <v>21</v>
      </c>
      <c r="D9" s="146" t="s">
        <v>19</v>
      </c>
      <c r="E9" s="144" t="s">
        <v>61</v>
      </c>
      <c r="F9" s="144" t="s">
        <v>27</v>
      </c>
      <c r="G9" s="144" t="s">
        <v>54</v>
      </c>
      <c r="H9" s="144" t="s">
        <v>7</v>
      </c>
      <c r="I9" s="144" t="s">
        <v>8</v>
      </c>
      <c r="J9" s="143" t="s">
        <v>22</v>
      </c>
      <c r="K9" s="3" t="s">
        <v>14</v>
      </c>
      <c r="L9" s="3" t="s">
        <v>557</v>
      </c>
      <c r="M9" s="3" t="s">
        <v>43</v>
      </c>
    </row>
    <row r="10" spans="1:13" ht="27.75" customHeight="1">
      <c r="A10" s="38">
        <v>1</v>
      </c>
      <c r="B10" s="38" t="s">
        <v>145</v>
      </c>
      <c r="C10" s="46" t="s">
        <v>157</v>
      </c>
      <c r="D10" s="47" t="s">
        <v>158</v>
      </c>
      <c r="E10" s="39">
        <f>SUMIF('DS_Chi tiet'!$B$12:$B$123,'Tong hop'!B10,'DS_Chi tiet'!$H$12:$H$123)</f>
        <v>1</v>
      </c>
      <c r="F10" s="38">
        <f>SUMIF('DS_Chi tiet'!$B$12:$B$123,'Tong hop'!B10,'DS_Chi tiet'!$I$12:$I$123)</f>
        <v>10</v>
      </c>
      <c r="G10" s="40">
        <f>SUMIF('DS_Chi tiet'!$B$12:$B$123,'Tong hop'!B10,'DS_Chi tiet'!$K$12:$K$123)</f>
        <v>500000</v>
      </c>
      <c r="H10" s="40">
        <f>SUMIF('DS_Chi tiet'!$B$12:$B$123,'Tong hop'!B10,'DS_Chi tiet'!$L$12:$L$123)</f>
        <v>0</v>
      </c>
      <c r="I10" s="40">
        <f>SUMIF('DS_Chi tiet'!$B$12:$B$123,'Tong hop'!B10,'DS_Chi tiet'!$M$12:$M$123)</f>
        <v>500000</v>
      </c>
      <c r="J10" s="41"/>
      <c r="K10" s="2" t="s">
        <v>74</v>
      </c>
      <c r="L10" s="2" t="s">
        <v>104</v>
      </c>
      <c r="M10" s="2" t="s">
        <v>566</v>
      </c>
    </row>
    <row r="11" spans="1:13" ht="27.75" customHeight="1">
      <c r="A11" s="4">
        <f>A10+1</f>
        <v>2</v>
      </c>
      <c r="B11" s="4" t="s">
        <v>228</v>
      </c>
      <c r="C11" s="48" t="s">
        <v>304</v>
      </c>
      <c r="D11" s="49" t="s">
        <v>94</v>
      </c>
      <c r="E11" s="42">
        <f>SUMIF('DS_Chi tiet'!$B$12:$B$123,'Tong hop'!B11,'DS_Chi tiet'!$H$12:$H$123)</f>
        <v>1</v>
      </c>
      <c r="F11" s="4">
        <f>SUMIF('DS_Chi tiet'!$B$12:$B$123,'Tong hop'!B11,'DS_Chi tiet'!$I$12:$I$123)</f>
        <v>40</v>
      </c>
      <c r="G11" s="43">
        <f>SUMIF('DS_Chi tiet'!$B$12:$B$123,'Tong hop'!B11,'DS_Chi tiet'!$K$12:$K$123)</f>
        <v>2000000</v>
      </c>
      <c r="H11" s="43">
        <f>SUMIF('DS_Chi tiet'!$B$12:$B$123,'Tong hop'!B11,'DS_Chi tiet'!$L$12:$L$123)</f>
        <v>0</v>
      </c>
      <c r="I11" s="43">
        <f>SUMIF('DS_Chi tiet'!$B$12:$B$123,'Tong hop'!B11,'DS_Chi tiet'!$M$12:$M$123)</f>
        <v>2000000</v>
      </c>
      <c r="J11" s="5"/>
      <c r="K11" s="2" t="s">
        <v>74</v>
      </c>
      <c r="L11" s="2" t="s">
        <v>104</v>
      </c>
      <c r="M11" s="2" t="s">
        <v>566</v>
      </c>
    </row>
    <row r="12" spans="1:13" ht="27.75" customHeight="1">
      <c r="A12" s="4">
        <f aca="true" t="shared" si="0" ref="A12:A75">A11+1</f>
        <v>3</v>
      </c>
      <c r="B12" s="4" t="s">
        <v>229</v>
      </c>
      <c r="C12" s="48" t="s">
        <v>305</v>
      </c>
      <c r="D12" s="49" t="s">
        <v>124</v>
      </c>
      <c r="E12" s="42">
        <f>SUMIF('DS_Chi tiet'!$B$12:$B$123,'Tong hop'!B12,'DS_Chi tiet'!$H$12:$H$123)</f>
        <v>1</v>
      </c>
      <c r="F12" s="4">
        <f>SUMIF('DS_Chi tiet'!$B$12:$B$123,'Tong hop'!B12,'DS_Chi tiet'!$I$12:$I$123)</f>
        <v>12</v>
      </c>
      <c r="G12" s="43">
        <f>SUMIF('DS_Chi tiet'!$B$12:$B$123,'Tong hop'!B12,'DS_Chi tiet'!$K$12:$K$123)</f>
        <v>600000</v>
      </c>
      <c r="H12" s="43">
        <f>SUMIF('DS_Chi tiet'!$B$12:$B$123,'Tong hop'!B12,'DS_Chi tiet'!$L$12:$L$123)</f>
        <v>0</v>
      </c>
      <c r="I12" s="43">
        <f>SUMIF('DS_Chi tiet'!$B$12:$B$123,'Tong hop'!B12,'DS_Chi tiet'!$M$12:$M$123)</f>
        <v>600000</v>
      </c>
      <c r="J12" s="5"/>
      <c r="K12" s="2" t="s">
        <v>74</v>
      </c>
      <c r="L12" s="2" t="s">
        <v>104</v>
      </c>
      <c r="M12" s="2" t="s">
        <v>566</v>
      </c>
    </row>
    <row r="13" spans="1:13" ht="27.75" customHeight="1">
      <c r="A13" s="4">
        <f t="shared" si="0"/>
        <v>4</v>
      </c>
      <c r="B13" s="4" t="s">
        <v>231</v>
      </c>
      <c r="C13" s="48" t="s">
        <v>306</v>
      </c>
      <c r="D13" s="49" t="s">
        <v>307</v>
      </c>
      <c r="E13" s="42">
        <f>SUMIF('DS_Chi tiet'!$B$12:$B$123,'Tong hop'!B13,'DS_Chi tiet'!$H$12:$H$123)</f>
        <v>1</v>
      </c>
      <c r="F13" s="4">
        <f>SUMIF('DS_Chi tiet'!$B$12:$B$123,'Tong hop'!B13,'DS_Chi tiet'!$I$12:$I$123)</f>
        <v>12</v>
      </c>
      <c r="G13" s="43">
        <f>SUMIF('DS_Chi tiet'!$B$12:$B$123,'Tong hop'!B13,'DS_Chi tiet'!$K$12:$K$123)</f>
        <v>600000</v>
      </c>
      <c r="H13" s="43">
        <f>SUMIF('DS_Chi tiet'!$B$12:$B$123,'Tong hop'!B13,'DS_Chi tiet'!$L$12:$L$123)</f>
        <v>0</v>
      </c>
      <c r="I13" s="43">
        <f>SUMIF('DS_Chi tiet'!$B$12:$B$123,'Tong hop'!B13,'DS_Chi tiet'!$M$12:$M$123)</f>
        <v>600000</v>
      </c>
      <c r="J13" s="5"/>
      <c r="K13" s="2" t="s">
        <v>74</v>
      </c>
      <c r="L13" s="2" t="s">
        <v>104</v>
      </c>
      <c r="M13" s="2" t="s">
        <v>566</v>
      </c>
    </row>
    <row r="14" spans="1:13" ht="27.75" customHeight="1">
      <c r="A14" s="4">
        <f t="shared" si="0"/>
        <v>5</v>
      </c>
      <c r="B14" s="4" t="s">
        <v>232</v>
      </c>
      <c r="C14" s="48" t="s">
        <v>308</v>
      </c>
      <c r="D14" s="49" t="s">
        <v>33</v>
      </c>
      <c r="E14" s="42">
        <f>SUMIF('DS_Chi tiet'!$B$12:$B$123,'Tong hop'!B14,'DS_Chi tiet'!$H$12:$H$123)</f>
        <v>1</v>
      </c>
      <c r="F14" s="4">
        <f>SUMIF('DS_Chi tiet'!$B$12:$B$123,'Tong hop'!B14,'DS_Chi tiet'!$I$12:$I$123)</f>
        <v>28</v>
      </c>
      <c r="G14" s="43">
        <f>SUMIF('DS_Chi tiet'!$B$12:$B$123,'Tong hop'!B14,'DS_Chi tiet'!$K$12:$K$123)</f>
        <v>1400000</v>
      </c>
      <c r="H14" s="43">
        <f>SUMIF('DS_Chi tiet'!$B$12:$B$123,'Tong hop'!B14,'DS_Chi tiet'!$L$12:$L$123)</f>
        <v>0</v>
      </c>
      <c r="I14" s="43">
        <f>SUMIF('DS_Chi tiet'!$B$12:$B$123,'Tong hop'!B14,'DS_Chi tiet'!$M$12:$M$123)</f>
        <v>1400000</v>
      </c>
      <c r="J14" s="5"/>
      <c r="K14" s="2" t="s">
        <v>74</v>
      </c>
      <c r="L14" s="2" t="s">
        <v>104</v>
      </c>
      <c r="M14" s="2" t="s">
        <v>566</v>
      </c>
    </row>
    <row r="15" spans="1:13" ht="27.75" customHeight="1">
      <c r="A15" s="4">
        <f t="shared" si="0"/>
        <v>6</v>
      </c>
      <c r="B15" s="4" t="s">
        <v>119</v>
      </c>
      <c r="C15" s="48" t="s">
        <v>18</v>
      </c>
      <c r="D15" s="49" t="s">
        <v>43</v>
      </c>
      <c r="E15" s="42">
        <f>SUMIF('DS_Chi tiet'!$B$12:$B$123,'Tong hop'!B15,'DS_Chi tiet'!$H$12:$H$123)</f>
        <v>1</v>
      </c>
      <c r="F15" s="4">
        <f>SUMIF('DS_Chi tiet'!$B$12:$B$123,'Tong hop'!B15,'DS_Chi tiet'!$I$12:$I$123)</f>
        <v>10</v>
      </c>
      <c r="G15" s="43">
        <f>SUMIF('DS_Chi tiet'!$B$12:$B$123,'Tong hop'!B15,'DS_Chi tiet'!$K$12:$K$123)</f>
        <v>500000</v>
      </c>
      <c r="H15" s="43">
        <f>SUMIF('DS_Chi tiet'!$B$12:$B$123,'Tong hop'!B15,'DS_Chi tiet'!$L$12:$L$123)</f>
        <v>0</v>
      </c>
      <c r="I15" s="43">
        <f>SUMIF('DS_Chi tiet'!$B$12:$B$123,'Tong hop'!B15,'DS_Chi tiet'!$M$12:$M$123)</f>
        <v>500000</v>
      </c>
      <c r="J15" s="5"/>
      <c r="K15" s="2" t="s">
        <v>74</v>
      </c>
      <c r="L15" s="2" t="s">
        <v>104</v>
      </c>
      <c r="M15" s="2" t="s">
        <v>566</v>
      </c>
    </row>
    <row r="16" spans="1:13" ht="27.75" customHeight="1">
      <c r="A16" s="4">
        <f t="shared" si="0"/>
        <v>7</v>
      </c>
      <c r="B16" s="4" t="s">
        <v>233</v>
      </c>
      <c r="C16" s="48" t="s">
        <v>18</v>
      </c>
      <c r="D16" s="49" t="s">
        <v>309</v>
      </c>
      <c r="E16" s="42">
        <f>SUMIF('DS_Chi tiet'!$B$12:$B$123,'Tong hop'!B16,'DS_Chi tiet'!$H$12:$H$123)</f>
        <v>1</v>
      </c>
      <c r="F16" s="4">
        <f>SUMIF('DS_Chi tiet'!$B$12:$B$123,'Tong hop'!B16,'DS_Chi tiet'!$I$12:$I$123)</f>
        <v>20</v>
      </c>
      <c r="G16" s="43">
        <f>SUMIF('DS_Chi tiet'!$B$12:$B$123,'Tong hop'!B16,'DS_Chi tiet'!$K$12:$K$123)</f>
        <v>1000000</v>
      </c>
      <c r="H16" s="43">
        <f>SUMIF('DS_Chi tiet'!$B$12:$B$123,'Tong hop'!B16,'DS_Chi tiet'!$L$12:$L$123)</f>
        <v>0</v>
      </c>
      <c r="I16" s="43">
        <f>SUMIF('DS_Chi tiet'!$B$12:$B$123,'Tong hop'!B16,'DS_Chi tiet'!$M$12:$M$123)</f>
        <v>1000000</v>
      </c>
      <c r="J16" s="5"/>
      <c r="K16" s="2" t="s">
        <v>100</v>
      </c>
      <c r="L16" s="2" t="s">
        <v>111</v>
      </c>
      <c r="M16" s="2" t="s">
        <v>566</v>
      </c>
    </row>
    <row r="17" spans="1:13" ht="27.75" customHeight="1">
      <c r="A17" s="4">
        <f t="shared" si="0"/>
        <v>8</v>
      </c>
      <c r="B17" s="4" t="s">
        <v>87</v>
      </c>
      <c r="C17" s="48" t="s">
        <v>95</v>
      </c>
      <c r="D17" s="49" t="s">
        <v>96</v>
      </c>
      <c r="E17" s="42">
        <f>SUMIF('DS_Chi tiet'!$B$12:$B$123,'Tong hop'!B17,'DS_Chi tiet'!$H$12:$H$123)</f>
        <v>2</v>
      </c>
      <c r="F17" s="4">
        <f>SUMIF('DS_Chi tiet'!$B$12:$B$123,'Tong hop'!B17,'DS_Chi tiet'!$I$12:$I$123)</f>
        <v>27</v>
      </c>
      <c r="G17" s="43">
        <f>SUMIF('DS_Chi tiet'!$B$12:$B$123,'Tong hop'!B17,'DS_Chi tiet'!$K$12:$K$123)</f>
        <v>1350000</v>
      </c>
      <c r="H17" s="43">
        <f>SUMIF('DS_Chi tiet'!$B$12:$B$123,'Tong hop'!B17,'DS_Chi tiet'!$L$12:$L$123)</f>
        <v>0</v>
      </c>
      <c r="I17" s="43">
        <f>SUMIF('DS_Chi tiet'!$B$12:$B$123,'Tong hop'!B17,'DS_Chi tiet'!$M$12:$M$123)</f>
        <v>1350000</v>
      </c>
      <c r="J17" s="5"/>
      <c r="K17" s="2" t="s">
        <v>100</v>
      </c>
      <c r="L17" s="2" t="s">
        <v>111</v>
      </c>
      <c r="M17" s="2" t="s">
        <v>566</v>
      </c>
    </row>
    <row r="18" spans="1:13" ht="27.75" customHeight="1">
      <c r="A18" s="4">
        <f t="shared" si="0"/>
        <v>9</v>
      </c>
      <c r="B18" s="4" t="s">
        <v>235</v>
      </c>
      <c r="C18" s="48" t="s">
        <v>310</v>
      </c>
      <c r="D18" s="49" t="s">
        <v>311</v>
      </c>
      <c r="E18" s="42">
        <f>SUMIF('DS_Chi tiet'!$B$12:$B$123,'Tong hop'!B18,'DS_Chi tiet'!$H$12:$H$123)</f>
        <v>1</v>
      </c>
      <c r="F18" s="4">
        <f>SUMIF('DS_Chi tiet'!$B$12:$B$123,'Tong hop'!B18,'DS_Chi tiet'!$I$12:$I$123)</f>
        <v>40</v>
      </c>
      <c r="G18" s="43">
        <f>SUMIF('DS_Chi tiet'!$B$12:$B$123,'Tong hop'!B18,'DS_Chi tiet'!$K$12:$K$123)</f>
        <v>2000000</v>
      </c>
      <c r="H18" s="43">
        <f>SUMIF('DS_Chi tiet'!$B$12:$B$123,'Tong hop'!B18,'DS_Chi tiet'!$L$12:$L$123)</f>
        <v>0</v>
      </c>
      <c r="I18" s="43">
        <f>SUMIF('DS_Chi tiet'!$B$12:$B$123,'Tong hop'!B18,'DS_Chi tiet'!$M$12:$M$123)</f>
        <v>2000000</v>
      </c>
      <c r="J18" s="5"/>
      <c r="K18" s="2" t="s">
        <v>224</v>
      </c>
      <c r="L18" s="2" t="s">
        <v>225</v>
      </c>
      <c r="M18" s="2" t="s">
        <v>566</v>
      </c>
    </row>
    <row r="19" spans="1:13" ht="27.75" customHeight="1">
      <c r="A19" s="4">
        <f t="shared" si="0"/>
        <v>10</v>
      </c>
      <c r="B19" s="4" t="s">
        <v>236</v>
      </c>
      <c r="C19" s="48" t="s">
        <v>312</v>
      </c>
      <c r="D19" s="49" t="s">
        <v>194</v>
      </c>
      <c r="E19" s="42">
        <f>SUMIF('DS_Chi tiet'!$B$12:$B$123,'Tong hop'!B19,'DS_Chi tiet'!$H$12:$H$123)</f>
        <v>1</v>
      </c>
      <c r="F19" s="4">
        <f>SUMIF('DS_Chi tiet'!$B$12:$B$123,'Tong hop'!B19,'DS_Chi tiet'!$I$12:$I$123)</f>
        <v>20</v>
      </c>
      <c r="G19" s="43">
        <f>SUMIF('DS_Chi tiet'!$B$12:$B$123,'Tong hop'!B19,'DS_Chi tiet'!$K$12:$K$123)</f>
        <v>1000000</v>
      </c>
      <c r="H19" s="43">
        <f>SUMIF('DS_Chi tiet'!$B$12:$B$123,'Tong hop'!B19,'DS_Chi tiet'!$L$12:$L$123)</f>
        <v>0</v>
      </c>
      <c r="I19" s="43">
        <f>SUMIF('DS_Chi tiet'!$B$12:$B$123,'Tong hop'!B19,'DS_Chi tiet'!$M$12:$M$123)</f>
        <v>1000000</v>
      </c>
      <c r="J19" s="5"/>
      <c r="K19" s="2" t="s">
        <v>76</v>
      </c>
      <c r="L19" s="2" t="s">
        <v>104</v>
      </c>
      <c r="M19" s="2" t="s">
        <v>565</v>
      </c>
    </row>
    <row r="20" spans="1:13" ht="27.75" customHeight="1">
      <c r="A20" s="4">
        <f t="shared" si="0"/>
        <v>11</v>
      </c>
      <c r="B20" s="4" t="s">
        <v>237</v>
      </c>
      <c r="C20" s="48" t="s">
        <v>313</v>
      </c>
      <c r="D20" s="49" t="s">
        <v>314</v>
      </c>
      <c r="E20" s="42">
        <f>SUMIF('DS_Chi tiet'!$B$12:$B$123,'Tong hop'!B20,'DS_Chi tiet'!$H$12:$H$123)</f>
        <v>1</v>
      </c>
      <c r="F20" s="4">
        <f>SUMIF('DS_Chi tiet'!$B$12:$B$123,'Tong hop'!B20,'DS_Chi tiet'!$I$12:$I$123)</f>
        <v>40</v>
      </c>
      <c r="G20" s="43">
        <f>SUMIF('DS_Chi tiet'!$B$12:$B$123,'Tong hop'!B20,'DS_Chi tiet'!$K$12:$K$123)</f>
        <v>2000000</v>
      </c>
      <c r="H20" s="43">
        <f>SUMIF('DS_Chi tiet'!$B$12:$B$123,'Tong hop'!B20,'DS_Chi tiet'!$L$12:$L$123)</f>
        <v>0</v>
      </c>
      <c r="I20" s="43">
        <f>SUMIF('DS_Chi tiet'!$B$12:$B$123,'Tong hop'!B20,'DS_Chi tiet'!$M$12:$M$123)</f>
        <v>2000000</v>
      </c>
      <c r="J20" s="5"/>
      <c r="K20" s="2" t="s">
        <v>76</v>
      </c>
      <c r="L20" s="2" t="s">
        <v>104</v>
      </c>
      <c r="M20" s="2" t="s">
        <v>565</v>
      </c>
    </row>
    <row r="21" spans="1:13" ht="27.75" customHeight="1">
      <c r="A21" s="4">
        <f t="shared" si="0"/>
        <v>12</v>
      </c>
      <c r="B21" s="4" t="s">
        <v>238</v>
      </c>
      <c r="C21" s="48" t="s">
        <v>313</v>
      </c>
      <c r="D21" s="49" t="s">
        <v>315</v>
      </c>
      <c r="E21" s="42">
        <f>SUMIF('DS_Chi tiet'!$B$12:$B$123,'Tong hop'!B21,'DS_Chi tiet'!$H$12:$H$123)</f>
        <v>1</v>
      </c>
      <c r="F21" s="4">
        <f>SUMIF('DS_Chi tiet'!$B$12:$B$123,'Tong hop'!B21,'DS_Chi tiet'!$I$12:$I$123)</f>
        <v>20</v>
      </c>
      <c r="G21" s="43">
        <f>SUMIF('DS_Chi tiet'!$B$12:$B$123,'Tong hop'!B21,'DS_Chi tiet'!$K$12:$K$123)</f>
        <v>1000000</v>
      </c>
      <c r="H21" s="43">
        <f>SUMIF('DS_Chi tiet'!$B$12:$B$123,'Tong hop'!B21,'DS_Chi tiet'!$L$12:$L$123)</f>
        <v>0</v>
      </c>
      <c r="I21" s="43">
        <f>SUMIF('DS_Chi tiet'!$B$12:$B$123,'Tong hop'!B21,'DS_Chi tiet'!$M$12:$M$123)</f>
        <v>1000000</v>
      </c>
      <c r="J21" s="5"/>
      <c r="K21" s="2" t="s">
        <v>76</v>
      </c>
      <c r="L21" s="2" t="s">
        <v>104</v>
      </c>
      <c r="M21" s="2" t="s">
        <v>565</v>
      </c>
    </row>
    <row r="22" spans="1:13" ht="27.75" customHeight="1">
      <c r="A22" s="4">
        <f t="shared" si="0"/>
        <v>13</v>
      </c>
      <c r="B22" s="4" t="s">
        <v>239</v>
      </c>
      <c r="C22" s="48" t="s">
        <v>316</v>
      </c>
      <c r="D22" s="49" t="s">
        <v>317</v>
      </c>
      <c r="E22" s="42">
        <f>SUMIF('DS_Chi tiet'!$B$12:$B$123,'Tong hop'!B22,'DS_Chi tiet'!$H$12:$H$123)</f>
        <v>1</v>
      </c>
      <c r="F22" s="4">
        <f>SUMIF('DS_Chi tiet'!$B$12:$B$123,'Tong hop'!B22,'DS_Chi tiet'!$I$12:$I$123)</f>
        <v>20</v>
      </c>
      <c r="G22" s="43">
        <f>SUMIF('DS_Chi tiet'!$B$12:$B$123,'Tong hop'!B22,'DS_Chi tiet'!$K$12:$K$123)</f>
        <v>1000000</v>
      </c>
      <c r="H22" s="43">
        <f>SUMIF('DS_Chi tiet'!$B$12:$B$123,'Tong hop'!B22,'DS_Chi tiet'!$L$12:$L$123)</f>
        <v>0</v>
      </c>
      <c r="I22" s="43">
        <f>SUMIF('DS_Chi tiet'!$B$12:$B$123,'Tong hop'!B22,'DS_Chi tiet'!$M$12:$M$123)</f>
        <v>1000000</v>
      </c>
      <c r="J22" s="5"/>
      <c r="K22" s="2" t="s">
        <v>543</v>
      </c>
      <c r="L22" s="2" t="s">
        <v>550</v>
      </c>
      <c r="M22" s="2" t="s">
        <v>565</v>
      </c>
    </row>
    <row r="23" spans="1:13" ht="27.75" customHeight="1">
      <c r="A23" s="4">
        <f t="shared" si="0"/>
        <v>14</v>
      </c>
      <c r="B23" s="4" t="s">
        <v>240</v>
      </c>
      <c r="C23" s="48" t="s">
        <v>318</v>
      </c>
      <c r="D23" s="49" t="s">
        <v>319</v>
      </c>
      <c r="E23" s="42">
        <f>SUMIF('DS_Chi tiet'!$B$12:$B$123,'Tong hop'!B23,'DS_Chi tiet'!$H$12:$H$123)</f>
        <v>1</v>
      </c>
      <c r="F23" s="4">
        <f>SUMIF('DS_Chi tiet'!$B$12:$B$123,'Tong hop'!B23,'DS_Chi tiet'!$I$12:$I$123)</f>
        <v>28</v>
      </c>
      <c r="G23" s="43">
        <f>SUMIF('DS_Chi tiet'!$B$12:$B$123,'Tong hop'!B23,'DS_Chi tiet'!$K$12:$K$123)</f>
        <v>1400000</v>
      </c>
      <c r="H23" s="43">
        <f>SUMIF('DS_Chi tiet'!$B$12:$B$123,'Tong hop'!B23,'DS_Chi tiet'!$L$12:$L$123)</f>
        <v>0</v>
      </c>
      <c r="I23" s="43">
        <f>SUMIF('DS_Chi tiet'!$B$12:$B$123,'Tong hop'!B23,'DS_Chi tiet'!$M$12:$M$123)</f>
        <v>1400000</v>
      </c>
      <c r="J23" s="5"/>
      <c r="K23" s="2" t="s">
        <v>77</v>
      </c>
      <c r="L23" s="2" t="s">
        <v>104</v>
      </c>
      <c r="M23" s="2" t="s">
        <v>565</v>
      </c>
    </row>
    <row r="24" spans="1:13" ht="27.75" customHeight="1">
      <c r="A24" s="4">
        <f t="shared" si="0"/>
        <v>15</v>
      </c>
      <c r="B24" s="4" t="s">
        <v>188</v>
      </c>
      <c r="C24" s="48" t="s">
        <v>128</v>
      </c>
      <c r="D24" s="49" t="s">
        <v>161</v>
      </c>
      <c r="E24" s="42">
        <f>SUMIF('DS_Chi tiet'!$B$12:$B$123,'Tong hop'!B24,'DS_Chi tiet'!$H$12:$H$123)</f>
        <v>1</v>
      </c>
      <c r="F24" s="4">
        <f>SUMIF('DS_Chi tiet'!$B$12:$B$123,'Tong hop'!B24,'DS_Chi tiet'!$I$12:$I$123)</f>
        <v>10</v>
      </c>
      <c r="G24" s="43">
        <f>SUMIF('DS_Chi tiet'!$B$12:$B$123,'Tong hop'!B24,'DS_Chi tiet'!$K$12:$K$123)</f>
        <v>500000</v>
      </c>
      <c r="H24" s="43">
        <f>SUMIF('DS_Chi tiet'!$B$12:$B$123,'Tong hop'!B24,'DS_Chi tiet'!$L$12:$L$123)</f>
        <v>0</v>
      </c>
      <c r="I24" s="43">
        <f>SUMIF('DS_Chi tiet'!$B$12:$B$123,'Tong hop'!B24,'DS_Chi tiet'!$M$12:$M$123)</f>
        <v>500000</v>
      </c>
      <c r="J24" s="5"/>
      <c r="K24" s="2" t="s">
        <v>138</v>
      </c>
      <c r="L24" s="2" t="s">
        <v>5</v>
      </c>
      <c r="M24" s="2" t="s">
        <v>565</v>
      </c>
    </row>
    <row r="25" spans="1:13" ht="27.75" customHeight="1">
      <c r="A25" s="4">
        <f t="shared" si="0"/>
        <v>16</v>
      </c>
      <c r="B25" s="4" t="s">
        <v>242</v>
      </c>
      <c r="C25" s="48" t="s">
        <v>320</v>
      </c>
      <c r="D25" s="49" t="s">
        <v>321</v>
      </c>
      <c r="E25" s="42">
        <f>SUMIF('DS_Chi tiet'!$B$12:$B$123,'Tong hop'!B25,'DS_Chi tiet'!$H$12:$H$123)</f>
        <v>1</v>
      </c>
      <c r="F25" s="4">
        <f>SUMIF('DS_Chi tiet'!$B$12:$B$123,'Tong hop'!B25,'DS_Chi tiet'!$I$12:$I$123)</f>
        <v>40</v>
      </c>
      <c r="G25" s="43">
        <f>SUMIF('DS_Chi tiet'!$B$12:$B$123,'Tong hop'!B25,'DS_Chi tiet'!$K$12:$K$123)</f>
        <v>2000000</v>
      </c>
      <c r="H25" s="43">
        <f>SUMIF('DS_Chi tiet'!$B$12:$B$123,'Tong hop'!B25,'DS_Chi tiet'!$L$12:$L$123)</f>
        <v>0</v>
      </c>
      <c r="I25" s="43">
        <f>SUMIF('DS_Chi tiet'!$B$12:$B$123,'Tong hop'!B25,'DS_Chi tiet'!$M$12:$M$123)</f>
        <v>2000000</v>
      </c>
      <c r="J25" s="5"/>
      <c r="K25" s="2" t="s">
        <v>138</v>
      </c>
      <c r="L25" s="2" t="s">
        <v>5</v>
      </c>
      <c r="M25" s="2" t="s">
        <v>565</v>
      </c>
    </row>
    <row r="26" spans="1:13" ht="27.75" customHeight="1">
      <c r="A26" s="4">
        <f t="shared" si="0"/>
        <v>17</v>
      </c>
      <c r="B26" s="4" t="s">
        <v>243</v>
      </c>
      <c r="C26" s="48" t="s">
        <v>322</v>
      </c>
      <c r="D26" s="49" t="s">
        <v>33</v>
      </c>
      <c r="E26" s="42">
        <f>SUMIF('DS_Chi tiet'!$B$12:$B$123,'Tong hop'!B26,'DS_Chi tiet'!$H$12:$H$123)</f>
        <v>1</v>
      </c>
      <c r="F26" s="4">
        <f>SUMIF('DS_Chi tiet'!$B$12:$B$123,'Tong hop'!B26,'DS_Chi tiet'!$I$12:$I$123)</f>
        <v>20</v>
      </c>
      <c r="G26" s="43">
        <f>SUMIF('DS_Chi tiet'!$B$12:$B$123,'Tong hop'!B26,'DS_Chi tiet'!$K$12:$K$123)</f>
        <v>1000000</v>
      </c>
      <c r="H26" s="43">
        <f>SUMIF('DS_Chi tiet'!$B$12:$B$123,'Tong hop'!B26,'DS_Chi tiet'!$L$12:$L$123)</f>
        <v>0</v>
      </c>
      <c r="I26" s="43">
        <f>SUMIF('DS_Chi tiet'!$B$12:$B$123,'Tong hop'!B26,'DS_Chi tiet'!$M$12:$M$123)</f>
        <v>1000000</v>
      </c>
      <c r="J26" s="5"/>
      <c r="K26" s="2" t="s">
        <v>138</v>
      </c>
      <c r="L26" s="2" t="s">
        <v>5</v>
      </c>
      <c r="M26" s="2" t="s">
        <v>565</v>
      </c>
    </row>
    <row r="27" spans="1:13" ht="27.75" customHeight="1">
      <c r="A27" s="4">
        <f t="shared" si="0"/>
        <v>18</v>
      </c>
      <c r="B27" s="4" t="s">
        <v>140</v>
      </c>
      <c r="C27" s="48" t="s">
        <v>150</v>
      </c>
      <c r="D27" s="49" t="s">
        <v>151</v>
      </c>
      <c r="E27" s="42">
        <f>SUMIF('DS_Chi tiet'!$B$12:$B$123,'Tong hop'!B27,'DS_Chi tiet'!$H$12:$H$123)</f>
        <v>1</v>
      </c>
      <c r="F27" s="4">
        <f>SUMIF('DS_Chi tiet'!$B$12:$B$123,'Tong hop'!B27,'DS_Chi tiet'!$I$12:$I$123)</f>
        <v>10</v>
      </c>
      <c r="G27" s="43">
        <f>SUMIF('DS_Chi tiet'!$B$12:$B$123,'Tong hop'!B27,'DS_Chi tiet'!$K$12:$K$123)</f>
        <v>500000</v>
      </c>
      <c r="H27" s="43">
        <f>SUMIF('DS_Chi tiet'!$B$12:$B$123,'Tong hop'!B27,'DS_Chi tiet'!$L$12:$L$123)</f>
        <v>0</v>
      </c>
      <c r="I27" s="43">
        <f>SUMIF('DS_Chi tiet'!$B$12:$B$123,'Tong hop'!B27,'DS_Chi tiet'!$M$12:$M$123)</f>
        <v>500000</v>
      </c>
      <c r="J27" s="5"/>
      <c r="K27" s="2" t="s">
        <v>1</v>
      </c>
      <c r="L27" s="2" t="s">
        <v>104</v>
      </c>
      <c r="M27" s="2" t="s">
        <v>564</v>
      </c>
    </row>
    <row r="28" spans="1:13" ht="27.75" customHeight="1">
      <c r="A28" s="4">
        <f t="shared" si="0"/>
        <v>19</v>
      </c>
      <c r="B28" s="4" t="s">
        <v>244</v>
      </c>
      <c r="C28" s="48" t="s">
        <v>323</v>
      </c>
      <c r="D28" s="49" t="s">
        <v>324</v>
      </c>
      <c r="E28" s="42">
        <f>SUMIF('DS_Chi tiet'!$B$12:$B$123,'Tong hop'!B28,'DS_Chi tiet'!$H$12:$H$123)</f>
        <v>2</v>
      </c>
      <c r="F28" s="4">
        <f>SUMIF('DS_Chi tiet'!$B$12:$B$123,'Tong hop'!B28,'DS_Chi tiet'!$I$12:$I$123)</f>
        <v>32</v>
      </c>
      <c r="G28" s="43">
        <f>SUMIF('DS_Chi tiet'!$B$12:$B$123,'Tong hop'!B28,'DS_Chi tiet'!$K$12:$K$123)</f>
        <v>1600000</v>
      </c>
      <c r="H28" s="43">
        <f>SUMIF('DS_Chi tiet'!$B$12:$B$123,'Tong hop'!B28,'DS_Chi tiet'!$L$12:$L$123)</f>
        <v>0</v>
      </c>
      <c r="I28" s="43">
        <f>SUMIF('DS_Chi tiet'!$B$12:$B$123,'Tong hop'!B28,'DS_Chi tiet'!$M$12:$M$123)</f>
        <v>1600000</v>
      </c>
      <c r="J28" s="5"/>
      <c r="K28" s="2" t="s">
        <v>79</v>
      </c>
      <c r="L28" s="2" t="s">
        <v>104</v>
      </c>
      <c r="M28" s="2" t="s">
        <v>564</v>
      </c>
    </row>
    <row r="29" spans="1:13" ht="27.75" customHeight="1">
      <c r="A29" s="4">
        <f t="shared" si="0"/>
        <v>20</v>
      </c>
      <c r="B29" s="4" t="s">
        <v>246</v>
      </c>
      <c r="C29" s="48" t="s">
        <v>325</v>
      </c>
      <c r="D29" s="49" t="s">
        <v>122</v>
      </c>
      <c r="E29" s="42">
        <f>SUMIF('DS_Chi tiet'!$B$12:$B$123,'Tong hop'!B29,'DS_Chi tiet'!$H$12:$H$123)</f>
        <v>1</v>
      </c>
      <c r="F29" s="4">
        <f>SUMIF('DS_Chi tiet'!$B$12:$B$123,'Tong hop'!B29,'DS_Chi tiet'!$I$12:$I$123)</f>
        <v>40</v>
      </c>
      <c r="G29" s="43">
        <f>SUMIF('DS_Chi tiet'!$B$12:$B$123,'Tong hop'!B29,'DS_Chi tiet'!$K$12:$K$123)</f>
        <v>2000000</v>
      </c>
      <c r="H29" s="43">
        <f>SUMIF('DS_Chi tiet'!$B$12:$B$123,'Tong hop'!B29,'DS_Chi tiet'!$L$12:$L$123)</f>
        <v>0</v>
      </c>
      <c r="I29" s="43">
        <f>SUMIF('DS_Chi tiet'!$B$12:$B$123,'Tong hop'!B29,'DS_Chi tiet'!$M$12:$M$123)</f>
        <v>2000000</v>
      </c>
      <c r="J29" s="5"/>
      <c r="K29" s="2" t="s">
        <v>75</v>
      </c>
      <c r="L29" s="2" t="s">
        <v>104</v>
      </c>
      <c r="M29" s="2" t="s">
        <v>563</v>
      </c>
    </row>
    <row r="30" spans="1:13" ht="27.75" customHeight="1">
      <c r="A30" s="4">
        <f t="shared" si="0"/>
        <v>21</v>
      </c>
      <c r="B30" s="4" t="s">
        <v>186</v>
      </c>
      <c r="C30" s="48" t="s">
        <v>156</v>
      </c>
      <c r="D30" s="49" t="s">
        <v>196</v>
      </c>
      <c r="E30" s="42">
        <f>SUMIF('DS_Chi tiet'!$B$12:$B$123,'Tong hop'!B30,'DS_Chi tiet'!$H$12:$H$123)</f>
        <v>2</v>
      </c>
      <c r="F30" s="4">
        <f>SUMIF('DS_Chi tiet'!$B$12:$B$123,'Tong hop'!B30,'DS_Chi tiet'!$I$12:$I$123)</f>
        <v>80</v>
      </c>
      <c r="G30" s="43">
        <f>SUMIF('DS_Chi tiet'!$B$12:$B$123,'Tong hop'!B30,'DS_Chi tiet'!$K$12:$K$123)</f>
        <v>4000000</v>
      </c>
      <c r="H30" s="43">
        <f>SUMIF('DS_Chi tiet'!$B$12:$B$123,'Tong hop'!B30,'DS_Chi tiet'!$L$12:$L$123)</f>
        <v>0</v>
      </c>
      <c r="I30" s="43">
        <f>SUMIF('DS_Chi tiet'!$B$12:$B$123,'Tong hop'!B30,'DS_Chi tiet'!$M$12:$M$123)</f>
        <v>4000000</v>
      </c>
      <c r="J30" s="5"/>
      <c r="K30" s="2" t="s">
        <v>75</v>
      </c>
      <c r="L30" s="2" t="s">
        <v>104</v>
      </c>
      <c r="M30" s="2" t="s">
        <v>563</v>
      </c>
    </row>
    <row r="31" spans="1:13" ht="27.75" customHeight="1">
      <c r="A31" s="4">
        <f t="shared" si="0"/>
        <v>22</v>
      </c>
      <c r="B31" s="4" t="s">
        <v>248</v>
      </c>
      <c r="C31" s="48" t="s">
        <v>326</v>
      </c>
      <c r="D31" s="49" t="s">
        <v>327</v>
      </c>
      <c r="E31" s="42">
        <f>SUMIF('DS_Chi tiet'!$B$12:$B$123,'Tong hop'!B31,'DS_Chi tiet'!$H$12:$H$123)</f>
        <v>2</v>
      </c>
      <c r="F31" s="4">
        <f>SUMIF('DS_Chi tiet'!$B$12:$B$123,'Tong hop'!B31,'DS_Chi tiet'!$I$12:$I$123)</f>
        <v>100</v>
      </c>
      <c r="G31" s="43">
        <f>SUMIF('DS_Chi tiet'!$B$12:$B$123,'Tong hop'!B31,'DS_Chi tiet'!$K$12:$K$123)</f>
        <v>5000000</v>
      </c>
      <c r="H31" s="43">
        <f>SUMIF('DS_Chi tiet'!$B$12:$B$123,'Tong hop'!B31,'DS_Chi tiet'!$L$12:$L$123)</f>
        <v>0</v>
      </c>
      <c r="I31" s="43">
        <f>SUMIF('DS_Chi tiet'!$B$12:$B$123,'Tong hop'!B31,'DS_Chi tiet'!$M$12:$M$123)</f>
        <v>5000000</v>
      </c>
      <c r="J31" s="5"/>
      <c r="K31" s="2" t="s">
        <v>75</v>
      </c>
      <c r="L31" s="2" t="s">
        <v>104</v>
      </c>
      <c r="M31" s="2" t="s">
        <v>563</v>
      </c>
    </row>
    <row r="32" spans="1:13" ht="27.75" customHeight="1">
      <c r="A32" s="4">
        <f t="shared" si="0"/>
        <v>23</v>
      </c>
      <c r="B32" s="4" t="s">
        <v>143</v>
      </c>
      <c r="C32" s="48" t="s">
        <v>129</v>
      </c>
      <c r="D32" s="49" t="s">
        <v>132</v>
      </c>
      <c r="E32" s="42">
        <f>SUMIF('DS_Chi tiet'!$B$12:$B$123,'Tong hop'!B32,'DS_Chi tiet'!$H$12:$H$123)</f>
        <v>1</v>
      </c>
      <c r="F32" s="4">
        <f>SUMIF('DS_Chi tiet'!$B$12:$B$123,'Tong hop'!B32,'DS_Chi tiet'!$I$12:$I$123)</f>
        <v>15</v>
      </c>
      <c r="G32" s="43">
        <f>SUMIF('DS_Chi tiet'!$B$12:$B$123,'Tong hop'!B32,'DS_Chi tiet'!$K$12:$K$123)</f>
        <v>750000</v>
      </c>
      <c r="H32" s="43">
        <f>SUMIF('DS_Chi tiet'!$B$12:$B$123,'Tong hop'!B32,'DS_Chi tiet'!$L$12:$L$123)</f>
        <v>0</v>
      </c>
      <c r="I32" s="43">
        <f>SUMIF('DS_Chi tiet'!$B$12:$B$123,'Tong hop'!B32,'DS_Chi tiet'!$M$12:$M$123)</f>
        <v>750000</v>
      </c>
      <c r="J32" s="5"/>
      <c r="K32" s="2" t="s">
        <v>75</v>
      </c>
      <c r="L32" s="2" t="s">
        <v>104</v>
      </c>
      <c r="M32" s="2" t="s">
        <v>563</v>
      </c>
    </row>
    <row r="33" spans="1:13" ht="27.75" customHeight="1">
      <c r="A33" s="4">
        <f t="shared" si="0"/>
        <v>24</v>
      </c>
      <c r="B33" s="4" t="s">
        <v>118</v>
      </c>
      <c r="C33" s="48" t="s">
        <v>125</v>
      </c>
      <c r="D33" s="49" t="s">
        <v>126</v>
      </c>
      <c r="E33" s="42">
        <f>SUMIF('DS_Chi tiet'!$B$12:$B$123,'Tong hop'!B33,'DS_Chi tiet'!$H$12:$H$123)</f>
        <v>1</v>
      </c>
      <c r="F33" s="4">
        <f>SUMIF('DS_Chi tiet'!$B$12:$B$123,'Tong hop'!B33,'DS_Chi tiet'!$I$12:$I$123)</f>
        <v>20</v>
      </c>
      <c r="G33" s="43">
        <f>SUMIF('DS_Chi tiet'!$B$12:$B$123,'Tong hop'!B33,'DS_Chi tiet'!$K$12:$K$123)</f>
        <v>1000000</v>
      </c>
      <c r="H33" s="43">
        <f>SUMIF('DS_Chi tiet'!$B$12:$B$123,'Tong hop'!B33,'DS_Chi tiet'!$L$12:$L$123)</f>
        <v>0</v>
      </c>
      <c r="I33" s="43">
        <f>SUMIF('DS_Chi tiet'!$B$12:$B$123,'Tong hop'!B33,'DS_Chi tiet'!$M$12:$M$123)</f>
        <v>1000000</v>
      </c>
      <c r="J33" s="5"/>
      <c r="K33" s="2" t="s">
        <v>75</v>
      </c>
      <c r="L33" s="2" t="s">
        <v>104</v>
      </c>
      <c r="M33" s="2" t="s">
        <v>563</v>
      </c>
    </row>
    <row r="34" spans="1:13" ht="27.75" customHeight="1">
      <c r="A34" s="4">
        <f t="shared" si="0"/>
        <v>25</v>
      </c>
      <c r="B34" s="4" t="s">
        <v>144</v>
      </c>
      <c r="C34" s="48" t="s">
        <v>17</v>
      </c>
      <c r="D34" s="49" t="s">
        <v>73</v>
      </c>
      <c r="E34" s="42">
        <f>SUMIF('DS_Chi tiet'!$B$12:$B$123,'Tong hop'!B34,'DS_Chi tiet'!$H$12:$H$123)</f>
        <v>1</v>
      </c>
      <c r="F34" s="4">
        <f>SUMIF('DS_Chi tiet'!$B$12:$B$123,'Tong hop'!B34,'DS_Chi tiet'!$I$12:$I$123)</f>
        <v>40</v>
      </c>
      <c r="G34" s="43">
        <f>SUMIF('DS_Chi tiet'!$B$12:$B$123,'Tong hop'!B34,'DS_Chi tiet'!$K$12:$K$123)</f>
        <v>2000000</v>
      </c>
      <c r="H34" s="43">
        <f>SUMIF('DS_Chi tiet'!$B$12:$B$123,'Tong hop'!B34,'DS_Chi tiet'!$L$12:$L$123)</f>
        <v>0</v>
      </c>
      <c r="I34" s="43">
        <f>SUMIF('DS_Chi tiet'!$B$12:$B$123,'Tong hop'!B34,'DS_Chi tiet'!$M$12:$M$123)</f>
        <v>2000000</v>
      </c>
      <c r="J34" s="5"/>
      <c r="K34" s="2" t="s">
        <v>80</v>
      </c>
      <c r="L34" s="2" t="s">
        <v>107</v>
      </c>
      <c r="M34" s="2" t="s">
        <v>563</v>
      </c>
    </row>
    <row r="35" spans="1:13" ht="27.75" customHeight="1">
      <c r="A35" s="4">
        <f t="shared" si="0"/>
        <v>26</v>
      </c>
      <c r="B35" s="4" t="s">
        <v>72</v>
      </c>
      <c r="C35" s="48" t="s">
        <v>32</v>
      </c>
      <c r="D35" s="49" t="s">
        <v>12</v>
      </c>
      <c r="E35" s="42">
        <f>SUMIF('DS_Chi tiet'!$B$12:$B$123,'Tong hop'!B35,'DS_Chi tiet'!$H$12:$H$123)</f>
        <v>4</v>
      </c>
      <c r="F35" s="4">
        <f>SUMIF('DS_Chi tiet'!$B$12:$B$123,'Tong hop'!B35,'DS_Chi tiet'!$I$12:$I$123)</f>
        <v>160</v>
      </c>
      <c r="G35" s="43">
        <f>SUMIF('DS_Chi tiet'!$B$12:$B$123,'Tong hop'!B35,'DS_Chi tiet'!$K$12:$K$123)</f>
        <v>8000000</v>
      </c>
      <c r="H35" s="43">
        <f>SUMIF('DS_Chi tiet'!$B$12:$B$123,'Tong hop'!B35,'DS_Chi tiet'!$L$12:$L$123)</f>
        <v>0</v>
      </c>
      <c r="I35" s="43">
        <f>SUMIF('DS_Chi tiet'!$B$12:$B$123,'Tong hop'!B35,'DS_Chi tiet'!$M$12:$M$123)</f>
        <v>8000000</v>
      </c>
      <c r="J35" s="5"/>
      <c r="K35" s="2" t="s">
        <v>83</v>
      </c>
      <c r="L35" s="2" t="s">
        <v>108</v>
      </c>
      <c r="M35" s="2" t="s">
        <v>563</v>
      </c>
    </row>
    <row r="36" spans="1:13" ht="27.75" customHeight="1">
      <c r="A36" s="4">
        <f t="shared" si="0"/>
        <v>27</v>
      </c>
      <c r="B36" s="4" t="s">
        <v>253</v>
      </c>
      <c r="C36" s="48" t="s">
        <v>328</v>
      </c>
      <c r="D36" s="49" t="s">
        <v>329</v>
      </c>
      <c r="E36" s="42">
        <f>SUMIF('DS_Chi tiet'!$B$12:$B$123,'Tong hop'!B36,'DS_Chi tiet'!$H$12:$H$123)</f>
        <v>1</v>
      </c>
      <c r="F36" s="4">
        <f>SUMIF('DS_Chi tiet'!$B$12:$B$123,'Tong hop'!B36,'DS_Chi tiet'!$I$12:$I$123)</f>
        <v>40</v>
      </c>
      <c r="G36" s="43">
        <f>SUMIF('DS_Chi tiet'!$B$12:$B$123,'Tong hop'!B36,'DS_Chi tiet'!$K$12:$K$123)</f>
        <v>2000000</v>
      </c>
      <c r="H36" s="43">
        <f>SUMIF('DS_Chi tiet'!$B$12:$B$123,'Tong hop'!B36,'DS_Chi tiet'!$L$12:$L$123)</f>
        <v>0</v>
      </c>
      <c r="I36" s="43">
        <f>SUMIF('DS_Chi tiet'!$B$12:$B$123,'Tong hop'!B36,'DS_Chi tiet'!$M$12:$M$123)</f>
        <v>2000000</v>
      </c>
      <c r="J36" s="5"/>
      <c r="K36" s="2" t="s">
        <v>544</v>
      </c>
      <c r="L36" s="2" t="s">
        <v>551</v>
      </c>
      <c r="M36" s="2" t="s">
        <v>563</v>
      </c>
    </row>
    <row r="37" spans="1:13" ht="27.75" customHeight="1">
      <c r="A37" s="4">
        <f t="shared" si="0"/>
        <v>28</v>
      </c>
      <c r="B37" s="4" t="s">
        <v>86</v>
      </c>
      <c r="C37" s="48" t="s">
        <v>92</v>
      </c>
      <c r="D37" s="49" t="s">
        <v>59</v>
      </c>
      <c r="E37" s="42">
        <f>SUMIF('DS_Chi tiet'!$B$12:$B$123,'Tong hop'!B37,'DS_Chi tiet'!$H$12:$H$123)</f>
        <v>2</v>
      </c>
      <c r="F37" s="4">
        <f>SUMIF('DS_Chi tiet'!$B$12:$B$123,'Tong hop'!B37,'DS_Chi tiet'!$I$12:$I$123)</f>
        <v>80</v>
      </c>
      <c r="G37" s="43">
        <f>SUMIF('DS_Chi tiet'!$B$12:$B$123,'Tong hop'!B37,'DS_Chi tiet'!$K$12:$K$123)</f>
        <v>4000000</v>
      </c>
      <c r="H37" s="43">
        <f>SUMIF('DS_Chi tiet'!$B$12:$B$123,'Tong hop'!B37,'DS_Chi tiet'!$L$12:$L$123)</f>
        <v>0</v>
      </c>
      <c r="I37" s="43">
        <f>SUMIF('DS_Chi tiet'!$B$12:$B$123,'Tong hop'!B37,'DS_Chi tiet'!$M$12:$M$123)</f>
        <v>4000000</v>
      </c>
      <c r="J37" s="5"/>
      <c r="K37" s="2" t="s">
        <v>99</v>
      </c>
      <c r="L37" s="2" t="s">
        <v>109</v>
      </c>
      <c r="M37" s="2" t="s">
        <v>563</v>
      </c>
    </row>
    <row r="38" spans="1:13" ht="27.75" customHeight="1">
      <c r="A38" s="4">
        <f t="shared" si="0"/>
        <v>29</v>
      </c>
      <c r="B38" s="4" t="s">
        <v>71</v>
      </c>
      <c r="C38" s="48" t="s">
        <v>10</v>
      </c>
      <c r="D38" s="49" t="s">
        <v>11</v>
      </c>
      <c r="E38" s="42">
        <f>SUMIF('DS_Chi tiet'!$B$12:$B$123,'Tong hop'!B38,'DS_Chi tiet'!$H$12:$H$123)</f>
        <v>2</v>
      </c>
      <c r="F38" s="4">
        <f>SUMIF('DS_Chi tiet'!$B$12:$B$123,'Tong hop'!B38,'DS_Chi tiet'!$I$12:$I$123)</f>
        <v>80</v>
      </c>
      <c r="G38" s="43">
        <f>SUMIF('DS_Chi tiet'!$B$12:$B$123,'Tong hop'!B38,'DS_Chi tiet'!$K$12:$K$123)</f>
        <v>4000000</v>
      </c>
      <c r="H38" s="43">
        <f>SUMIF('DS_Chi tiet'!$B$12:$B$123,'Tong hop'!B38,'DS_Chi tiet'!$L$12:$L$123)</f>
        <v>0</v>
      </c>
      <c r="I38" s="43">
        <f>SUMIF('DS_Chi tiet'!$B$12:$B$123,'Tong hop'!B38,'DS_Chi tiet'!$M$12:$M$123)</f>
        <v>4000000</v>
      </c>
      <c r="J38" s="5"/>
      <c r="K38" s="2" t="s">
        <v>82</v>
      </c>
      <c r="L38" s="2" t="s">
        <v>110</v>
      </c>
      <c r="M38" s="2" t="s">
        <v>563</v>
      </c>
    </row>
    <row r="39" spans="1:13" ht="27.75" customHeight="1">
      <c r="A39" s="4">
        <f t="shared" si="0"/>
        <v>30</v>
      </c>
      <c r="B39" s="4" t="s">
        <v>256</v>
      </c>
      <c r="C39" s="48" t="s">
        <v>330</v>
      </c>
      <c r="D39" s="49" t="s">
        <v>307</v>
      </c>
      <c r="E39" s="42">
        <f>SUMIF('DS_Chi tiet'!$B$12:$B$123,'Tong hop'!B39,'DS_Chi tiet'!$H$12:$H$123)</f>
        <v>1</v>
      </c>
      <c r="F39" s="4">
        <f>SUMIF('DS_Chi tiet'!$B$12:$B$123,'Tong hop'!B39,'DS_Chi tiet'!$I$12:$I$123)</f>
        <v>40</v>
      </c>
      <c r="G39" s="43">
        <f>SUMIF('DS_Chi tiet'!$B$12:$B$123,'Tong hop'!B39,'DS_Chi tiet'!$K$12:$K$123)</f>
        <v>2000000</v>
      </c>
      <c r="H39" s="43">
        <f>SUMIF('DS_Chi tiet'!$B$12:$B$123,'Tong hop'!B39,'DS_Chi tiet'!$L$12:$L$123)</f>
        <v>0</v>
      </c>
      <c r="I39" s="43">
        <f>SUMIF('DS_Chi tiet'!$B$12:$B$123,'Tong hop'!B39,'DS_Chi tiet'!$M$12:$M$123)</f>
        <v>2000000</v>
      </c>
      <c r="J39" s="5"/>
      <c r="K39" s="2" t="s">
        <v>4</v>
      </c>
      <c r="L39" s="2" t="s">
        <v>112</v>
      </c>
      <c r="M39" s="2" t="s">
        <v>563</v>
      </c>
    </row>
    <row r="40" spans="1:13" ht="27.75" customHeight="1">
      <c r="A40" s="4">
        <f t="shared" si="0"/>
        <v>31</v>
      </c>
      <c r="B40" s="4" t="s">
        <v>257</v>
      </c>
      <c r="C40" s="48" t="s">
        <v>123</v>
      </c>
      <c r="D40" s="49" t="s">
        <v>124</v>
      </c>
      <c r="E40" s="42">
        <f>SUMIF('DS_Chi tiet'!$B$12:$B$123,'Tong hop'!B40,'DS_Chi tiet'!$H$12:$H$123)</f>
        <v>1</v>
      </c>
      <c r="F40" s="4">
        <f>SUMIF('DS_Chi tiet'!$B$12:$B$123,'Tong hop'!B40,'DS_Chi tiet'!$I$12:$I$123)</f>
        <v>14</v>
      </c>
      <c r="G40" s="43">
        <f>SUMIF('DS_Chi tiet'!$B$12:$B$123,'Tong hop'!B40,'DS_Chi tiet'!$K$12:$K$123)</f>
        <v>650000</v>
      </c>
      <c r="H40" s="43">
        <f>SUMIF('DS_Chi tiet'!$B$12:$B$123,'Tong hop'!B40,'DS_Chi tiet'!$L$12:$L$123)</f>
        <v>0</v>
      </c>
      <c r="I40" s="43">
        <f>SUMIF('DS_Chi tiet'!$B$12:$B$123,'Tong hop'!B40,'DS_Chi tiet'!$M$12:$M$123)</f>
        <v>650000</v>
      </c>
      <c r="J40" s="5"/>
      <c r="K40" s="2" t="s">
        <v>78</v>
      </c>
      <c r="L40" s="2" t="s">
        <v>104</v>
      </c>
      <c r="M40" s="2" t="s">
        <v>562</v>
      </c>
    </row>
    <row r="41" spans="1:13" ht="27.75" customHeight="1">
      <c r="A41" s="4">
        <f t="shared" si="0"/>
        <v>32</v>
      </c>
      <c r="B41" s="4" t="s">
        <v>259</v>
      </c>
      <c r="C41" s="48" t="s">
        <v>331</v>
      </c>
      <c r="D41" s="49" t="s">
        <v>90</v>
      </c>
      <c r="E41" s="42">
        <f>SUMIF('DS_Chi tiet'!$B$12:$B$123,'Tong hop'!B41,'DS_Chi tiet'!$H$12:$H$123)</f>
        <v>3</v>
      </c>
      <c r="F41" s="4">
        <f>SUMIF('DS_Chi tiet'!$B$12:$B$123,'Tong hop'!B41,'DS_Chi tiet'!$I$12:$I$123)</f>
        <v>40</v>
      </c>
      <c r="G41" s="43">
        <f>SUMIF('DS_Chi tiet'!$B$12:$B$123,'Tong hop'!B41,'DS_Chi tiet'!$K$12:$K$123)</f>
        <v>1900000</v>
      </c>
      <c r="H41" s="43">
        <f>SUMIF('DS_Chi tiet'!$B$12:$B$123,'Tong hop'!B41,'DS_Chi tiet'!$L$12:$L$123)</f>
        <v>0</v>
      </c>
      <c r="I41" s="43">
        <f>SUMIF('DS_Chi tiet'!$B$12:$B$123,'Tong hop'!B41,'DS_Chi tiet'!$M$12:$M$123)</f>
        <v>1900000</v>
      </c>
      <c r="J41" s="5"/>
      <c r="K41" s="2" t="s">
        <v>139</v>
      </c>
      <c r="L41" s="2" t="s">
        <v>104</v>
      </c>
      <c r="M41" s="2" t="s">
        <v>561</v>
      </c>
    </row>
    <row r="42" spans="1:13" ht="27.75" customHeight="1">
      <c r="A42" s="4">
        <f t="shared" si="0"/>
        <v>33</v>
      </c>
      <c r="B42" s="4" t="s">
        <v>187</v>
      </c>
      <c r="C42" s="48" t="s">
        <v>127</v>
      </c>
      <c r="D42" s="49" t="s">
        <v>200</v>
      </c>
      <c r="E42" s="42">
        <f>SUMIF('DS_Chi tiet'!$B$12:$B$123,'Tong hop'!B42,'DS_Chi tiet'!$H$12:$H$123)</f>
        <v>2</v>
      </c>
      <c r="F42" s="4">
        <f>SUMIF('DS_Chi tiet'!$B$12:$B$123,'Tong hop'!B42,'DS_Chi tiet'!$I$12:$I$123)</f>
        <v>20</v>
      </c>
      <c r="G42" s="43">
        <f>SUMIF('DS_Chi tiet'!$B$12:$B$123,'Tong hop'!B42,'DS_Chi tiet'!$K$12:$K$123)</f>
        <v>1000000</v>
      </c>
      <c r="H42" s="43">
        <f>SUMIF('DS_Chi tiet'!$B$12:$B$123,'Tong hop'!B42,'DS_Chi tiet'!$L$12:$L$123)</f>
        <v>0</v>
      </c>
      <c r="I42" s="43">
        <f>SUMIF('DS_Chi tiet'!$B$12:$B$123,'Tong hop'!B42,'DS_Chi tiet'!$M$12:$M$123)</f>
        <v>1000000</v>
      </c>
      <c r="J42" s="5"/>
      <c r="K42" s="2" t="s">
        <v>226</v>
      </c>
      <c r="L42" s="2" t="s">
        <v>227</v>
      </c>
      <c r="M42" s="2" t="s">
        <v>561</v>
      </c>
    </row>
    <row r="43" spans="1:13" ht="27.75" customHeight="1">
      <c r="A43" s="4">
        <f t="shared" si="0"/>
        <v>34</v>
      </c>
      <c r="B43" s="4" t="s">
        <v>261</v>
      </c>
      <c r="C43" s="48" t="s">
        <v>332</v>
      </c>
      <c r="D43" s="49" t="s">
        <v>59</v>
      </c>
      <c r="E43" s="42">
        <f>SUMIF('DS_Chi tiet'!$B$12:$B$123,'Tong hop'!B43,'DS_Chi tiet'!$H$12:$H$123)</f>
        <v>1</v>
      </c>
      <c r="F43" s="4">
        <f>SUMIF('DS_Chi tiet'!$B$12:$B$123,'Tong hop'!B43,'DS_Chi tiet'!$I$12:$I$123)</f>
        <v>28</v>
      </c>
      <c r="G43" s="43">
        <f>SUMIF('DS_Chi tiet'!$B$12:$B$123,'Tong hop'!B43,'DS_Chi tiet'!$K$12:$K$123)</f>
        <v>1400000</v>
      </c>
      <c r="H43" s="43">
        <f>SUMIF('DS_Chi tiet'!$B$12:$B$123,'Tong hop'!B43,'DS_Chi tiet'!$L$12:$L$123)</f>
        <v>0</v>
      </c>
      <c r="I43" s="43">
        <f>SUMIF('DS_Chi tiet'!$B$12:$B$123,'Tong hop'!B43,'DS_Chi tiet'!$M$12:$M$123)</f>
        <v>1400000</v>
      </c>
      <c r="J43" s="5"/>
      <c r="K43" s="2" t="s">
        <v>545</v>
      </c>
      <c r="L43" s="2" t="s">
        <v>552</v>
      </c>
      <c r="M43" s="2" t="s">
        <v>561</v>
      </c>
    </row>
    <row r="44" spans="1:13" ht="27.75" customHeight="1">
      <c r="A44" s="4">
        <f t="shared" si="0"/>
        <v>35</v>
      </c>
      <c r="B44" s="4" t="s">
        <v>121</v>
      </c>
      <c r="C44" s="48" t="s">
        <v>131</v>
      </c>
      <c r="D44" s="49" t="s">
        <v>132</v>
      </c>
      <c r="E44" s="42">
        <f>SUMIF('DS_Chi tiet'!$B$12:$B$123,'Tong hop'!B44,'DS_Chi tiet'!$H$12:$H$123)</f>
        <v>4</v>
      </c>
      <c r="F44" s="4">
        <f>SUMIF('DS_Chi tiet'!$B$12:$B$123,'Tong hop'!B44,'DS_Chi tiet'!$I$12:$I$123)</f>
        <v>82</v>
      </c>
      <c r="G44" s="43">
        <f>SUMIF('DS_Chi tiet'!$B$12:$B$123,'Tong hop'!B44,'DS_Chi tiet'!$K$12:$K$123)</f>
        <v>4200000</v>
      </c>
      <c r="H44" s="43">
        <f>SUMIF('DS_Chi tiet'!$B$12:$B$123,'Tong hop'!B44,'DS_Chi tiet'!$L$12:$L$123)</f>
        <v>0</v>
      </c>
      <c r="I44" s="43">
        <f>SUMIF('DS_Chi tiet'!$B$12:$B$123,'Tong hop'!B44,'DS_Chi tiet'!$M$12:$M$123)</f>
        <v>4200000</v>
      </c>
      <c r="J44" s="5" t="s">
        <v>571</v>
      </c>
      <c r="K44" s="2" t="s">
        <v>139</v>
      </c>
      <c r="L44" s="2" t="s">
        <v>104</v>
      </c>
      <c r="M44" s="2" t="s">
        <v>561</v>
      </c>
    </row>
    <row r="45" spans="1:13" ht="27.75" customHeight="1">
      <c r="A45" s="4">
        <f t="shared" si="0"/>
        <v>36</v>
      </c>
      <c r="B45" s="4" t="s">
        <v>263</v>
      </c>
      <c r="C45" s="48" t="s">
        <v>333</v>
      </c>
      <c r="D45" s="49" t="s">
        <v>334</v>
      </c>
      <c r="E45" s="42">
        <f>SUMIF('DS_Chi tiet'!$B$12:$B$123,'Tong hop'!B45,'DS_Chi tiet'!$H$12:$H$123)</f>
        <v>1</v>
      </c>
      <c r="F45" s="4">
        <f>SUMIF('DS_Chi tiet'!$B$12:$B$123,'Tong hop'!B45,'DS_Chi tiet'!$I$12:$I$123)</f>
        <v>28</v>
      </c>
      <c r="G45" s="43">
        <f>SUMIF('DS_Chi tiet'!$B$12:$B$123,'Tong hop'!B45,'DS_Chi tiet'!$K$12:$K$123)</f>
        <v>1400000</v>
      </c>
      <c r="H45" s="43">
        <f>SUMIF('DS_Chi tiet'!$B$12:$B$123,'Tong hop'!B45,'DS_Chi tiet'!$L$12:$L$123)</f>
        <v>0</v>
      </c>
      <c r="I45" s="43">
        <f>SUMIF('DS_Chi tiet'!$B$12:$B$123,'Tong hop'!B45,'DS_Chi tiet'!$M$12:$M$123)</f>
        <v>1400000</v>
      </c>
      <c r="J45" s="5"/>
      <c r="K45" s="2" t="s">
        <v>139</v>
      </c>
      <c r="L45" s="2" t="s">
        <v>104</v>
      </c>
      <c r="M45" s="2" t="s">
        <v>561</v>
      </c>
    </row>
    <row r="46" spans="1:13" ht="27.75" customHeight="1">
      <c r="A46" s="4">
        <f t="shared" si="0"/>
        <v>37</v>
      </c>
      <c r="B46" s="4" t="s">
        <v>264</v>
      </c>
      <c r="C46" s="48" t="s">
        <v>335</v>
      </c>
      <c r="D46" s="49" t="s">
        <v>336</v>
      </c>
      <c r="E46" s="42">
        <f>SUMIF('DS_Chi tiet'!$B$12:$B$123,'Tong hop'!B46,'DS_Chi tiet'!$H$12:$H$123)</f>
        <v>1</v>
      </c>
      <c r="F46" s="4">
        <f>SUMIF('DS_Chi tiet'!$B$12:$B$123,'Tong hop'!B46,'DS_Chi tiet'!$I$12:$I$123)</f>
        <v>12</v>
      </c>
      <c r="G46" s="43">
        <f>SUMIF('DS_Chi tiet'!$B$12:$B$123,'Tong hop'!B46,'DS_Chi tiet'!$K$12:$K$123)</f>
        <v>600000</v>
      </c>
      <c r="H46" s="43">
        <f>SUMIF('DS_Chi tiet'!$B$12:$B$123,'Tong hop'!B46,'DS_Chi tiet'!$L$12:$L$123)</f>
        <v>0</v>
      </c>
      <c r="I46" s="43">
        <f>SUMIF('DS_Chi tiet'!$B$12:$B$123,'Tong hop'!B46,'DS_Chi tiet'!$M$12:$M$123)</f>
        <v>600000</v>
      </c>
      <c r="J46" s="5"/>
      <c r="K46" s="2" t="s">
        <v>139</v>
      </c>
      <c r="L46" s="2" t="s">
        <v>104</v>
      </c>
      <c r="M46" s="2" t="s">
        <v>561</v>
      </c>
    </row>
    <row r="47" spans="1:13" ht="27.75" customHeight="1">
      <c r="A47" s="4">
        <f t="shared" si="0"/>
        <v>38</v>
      </c>
      <c r="B47" s="4" t="s">
        <v>141</v>
      </c>
      <c r="C47" s="48" t="s">
        <v>152</v>
      </c>
      <c r="D47" s="49" t="s">
        <v>153</v>
      </c>
      <c r="E47" s="42">
        <f>SUMIF('DS_Chi tiet'!$B$12:$B$123,'Tong hop'!B47,'DS_Chi tiet'!$H$12:$H$123)</f>
        <v>1</v>
      </c>
      <c r="F47" s="4">
        <f>SUMIF('DS_Chi tiet'!$B$12:$B$123,'Tong hop'!B47,'DS_Chi tiet'!$I$12:$I$123)</f>
        <v>10</v>
      </c>
      <c r="G47" s="43">
        <f>SUMIF('DS_Chi tiet'!$B$12:$B$123,'Tong hop'!B47,'DS_Chi tiet'!$K$12:$K$123)</f>
        <v>500000</v>
      </c>
      <c r="H47" s="43">
        <f>SUMIF('DS_Chi tiet'!$B$12:$B$123,'Tong hop'!B47,'DS_Chi tiet'!$L$12:$L$123)</f>
        <v>0</v>
      </c>
      <c r="I47" s="43">
        <f>SUMIF('DS_Chi tiet'!$B$12:$B$123,'Tong hop'!B47,'DS_Chi tiet'!$M$12:$M$123)</f>
        <v>500000</v>
      </c>
      <c r="J47" s="5"/>
      <c r="K47" s="2" t="s">
        <v>85</v>
      </c>
      <c r="L47" s="2" t="s">
        <v>104</v>
      </c>
      <c r="M47" s="2" t="s">
        <v>560</v>
      </c>
    </row>
    <row r="48" spans="1:13" ht="27.75" customHeight="1">
      <c r="A48" s="4">
        <f t="shared" si="0"/>
        <v>39</v>
      </c>
      <c r="B48" s="4" t="s">
        <v>265</v>
      </c>
      <c r="C48" s="48" t="s">
        <v>330</v>
      </c>
      <c r="D48" s="49" t="s">
        <v>337</v>
      </c>
      <c r="E48" s="42">
        <f>SUMIF('DS_Chi tiet'!$B$12:$B$123,'Tong hop'!B48,'DS_Chi tiet'!$H$12:$H$123)</f>
        <v>1</v>
      </c>
      <c r="F48" s="4">
        <f>SUMIF('DS_Chi tiet'!$B$12:$B$123,'Tong hop'!B48,'DS_Chi tiet'!$I$12:$I$123)</f>
        <v>20</v>
      </c>
      <c r="G48" s="43">
        <f>SUMIF('DS_Chi tiet'!$B$12:$B$123,'Tong hop'!B48,'DS_Chi tiet'!$K$12:$K$123)</f>
        <v>1000000</v>
      </c>
      <c r="H48" s="43">
        <f>SUMIF('DS_Chi tiet'!$B$12:$B$123,'Tong hop'!B48,'DS_Chi tiet'!$L$12:$L$123)</f>
        <v>0</v>
      </c>
      <c r="I48" s="43">
        <f>SUMIF('DS_Chi tiet'!$B$12:$B$123,'Tong hop'!B48,'DS_Chi tiet'!$M$12:$M$123)</f>
        <v>1000000</v>
      </c>
      <c r="J48" s="5"/>
      <c r="K48" s="2" t="s">
        <v>546</v>
      </c>
      <c r="L48" s="2" t="s">
        <v>553</v>
      </c>
      <c r="M48" s="2" t="s">
        <v>560</v>
      </c>
    </row>
    <row r="49" spans="1:13" ht="27.75" customHeight="1">
      <c r="A49" s="4">
        <f t="shared" si="0"/>
        <v>40</v>
      </c>
      <c r="B49" s="4" t="s">
        <v>266</v>
      </c>
      <c r="C49" s="48" t="s">
        <v>338</v>
      </c>
      <c r="D49" s="49" t="s">
        <v>339</v>
      </c>
      <c r="E49" s="42">
        <f>SUMIF('DS_Chi tiet'!$B$12:$B$123,'Tong hop'!B49,'DS_Chi tiet'!$H$12:$H$123)</f>
        <v>2</v>
      </c>
      <c r="F49" s="4">
        <f>SUMIF('DS_Chi tiet'!$B$12:$B$123,'Tong hop'!B49,'DS_Chi tiet'!$I$12:$I$123)</f>
        <v>80</v>
      </c>
      <c r="G49" s="43">
        <f>SUMIF('DS_Chi tiet'!$B$12:$B$123,'Tong hop'!B49,'DS_Chi tiet'!$K$12:$K$123)</f>
        <v>4000000</v>
      </c>
      <c r="H49" s="43">
        <f>SUMIF('DS_Chi tiet'!$B$12:$B$123,'Tong hop'!B49,'DS_Chi tiet'!$L$12:$L$123)</f>
        <v>0</v>
      </c>
      <c r="I49" s="43">
        <f>SUMIF('DS_Chi tiet'!$B$12:$B$123,'Tong hop'!B49,'DS_Chi tiet'!$M$12:$M$123)</f>
        <v>4000000</v>
      </c>
      <c r="J49" s="5"/>
      <c r="K49" s="2" t="s">
        <v>2</v>
      </c>
      <c r="L49" s="2" t="s">
        <v>105</v>
      </c>
      <c r="M49" s="2" t="s">
        <v>560</v>
      </c>
    </row>
    <row r="50" spans="1:13" ht="27.75" customHeight="1">
      <c r="A50" s="4">
        <f t="shared" si="0"/>
        <v>41</v>
      </c>
      <c r="B50" s="4" t="s">
        <v>142</v>
      </c>
      <c r="C50" s="48" t="s">
        <v>155</v>
      </c>
      <c r="D50" s="49" t="s">
        <v>154</v>
      </c>
      <c r="E50" s="42">
        <f>SUMIF('DS_Chi tiet'!$B$12:$B$123,'Tong hop'!B50,'DS_Chi tiet'!$H$12:$H$123)</f>
        <v>1</v>
      </c>
      <c r="F50" s="4">
        <f>SUMIF('DS_Chi tiet'!$B$12:$B$123,'Tong hop'!B50,'DS_Chi tiet'!$I$12:$I$123)</f>
        <v>40</v>
      </c>
      <c r="G50" s="43">
        <f>SUMIF('DS_Chi tiet'!$B$12:$B$123,'Tong hop'!B50,'DS_Chi tiet'!$K$12:$K$123)</f>
        <v>2000000</v>
      </c>
      <c r="H50" s="43">
        <f>SUMIF('DS_Chi tiet'!$B$12:$B$123,'Tong hop'!B50,'DS_Chi tiet'!$L$12:$L$123)</f>
        <v>0</v>
      </c>
      <c r="I50" s="43">
        <f>SUMIF('DS_Chi tiet'!$B$12:$B$123,'Tong hop'!B50,'DS_Chi tiet'!$M$12:$M$123)</f>
        <v>2000000</v>
      </c>
      <c r="J50" s="5"/>
      <c r="K50" s="2" t="s">
        <v>3</v>
      </c>
      <c r="L50" s="2" t="s">
        <v>106</v>
      </c>
      <c r="M50" s="2" t="s">
        <v>560</v>
      </c>
    </row>
    <row r="51" spans="1:13" ht="27.75" customHeight="1">
      <c r="A51" s="4">
        <f t="shared" si="0"/>
        <v>42</v>
      </c>
      <c r="B51" s="4" t="s">
        <v>268</v>
      </c>
      <c r="C51" s="48" t="s">
        <v>340</v>
      </c>
      <c r="D51" s="49" t="s">
        <v>12</v>
      </c>
      <c r="E51" s="42">
        <f>SUMIF('DS_Chi tiet'!$B$12:$B$123,'Tong hop'!B51,'DS_Chi tiet'!$H$12:$H$123)</f>
        <v>1</v>
      </c>
      <c r="F51" s="4">
        <f>SUMIF('DS_Chi tiet'!$B$12:$B$123,'Tong hop'!B51,'DS_Chi tiet'!$I$12:$I$123)</f>
        <v>28</v>
      </c>
      <c r="G51" s="43">
        <f>SUMIF('DS_Chi tiet'!$B$12:$B$123,'Tong hop'!B51,'DS_Chi tiet'!$K$12:$K$123)</f>
        <v>1400000</v>
      </c>
      <c r="H51" s="43">
        <f>SUMIF('DS_Chi tiet'!$B$12:$B$123,'Tong hop'!B51,'DS_Chi tiet'!$L$12:$L$123)</f>
        <v>0</v>
      </c>
      <c r="I51" s="43">
        <f>SUMIF('DS_Chi tiet'!$B$12:$B$123,'Tong hop'!B51,'DS_Chi tiet'!$M$12:$M$123)</f>
        <v>1400000</v>
      </c>
      <c r="J51" s="5"/>
      <c r="K51" s="2" t="s">
        <v>74</v>
      </c>
      <c r="L51" s="2" t="s">
        <v>104</v>
      </c>
      <c r="M51" s="2" t="s">
        <v>559</v>
      </c>
    </row>
    <row r="52" spans="1:13" ht="27.75" customHeight="1">
      <c r="A52" s="4">
        <f t="shared" si="0"/>
        <v>43</v>
      </c>
      <c r="B52" s="4" t="s">
        <v>270</v>
      </c>
      <c r="C52" s="48" t="s">
        <v>341</v>
      </c>
      <c r="D52" s="49" t="s">
        <v>342</v>
      </c>
      <c r="E52" s="42">
        <f>SUMIF('DS_Chi tiet'!$B$12:$B$123,'Tong hop'!B52,'DS_Chi tiet'!$H$12:$H$123)</f>
        <v>3</v>
      </c>
      <c r="F52" s="4">
        <f>SUMIF('DS_Chi tiet'!$B$12:$B$123,'Tong hop'!B52,'DS_Chi tiet'!$I$12:$I$123)</f>
        <v>56</v>
      </c>
      <c r="G52" s="43">
        <f>SUMIF('DS_Chi tiet'!$B$12:$B$123,'Tong hop'!B52,'DS_Chi tiet'!$K$12:$K$123)</f>
        <v>2600000</v>
      </c>
      <c r="H52" s="43">
        <f>SUMIF('DS_Chi tiet'!$B$12:$B$123,'Tong hop'!B52,'DS_Chi tiet'!$L$12:$L$123)</f>
        <v>0</v>
      </c>
      <c r="I52" s="43">
        <f>SUMIF('DS_Chi tiet'!$B$12:$B$123,'Tong hop'!B52,'DS_Chi tiet'!$M$12:$M$123)</f>
        <v>2600000</v>
      </c>
      <c r="J52" s="5"/>
      <c r="K52" s="2" t="s">
        <v>547</v>
      </c>
      <c r="L52" s="2" t="s">
        <v>554</v>
      </c>
      <c r="M52" s="2" t="s">
        <v>559</v>
      </c>
    </row>
    <row r="53" spans="1:13" ht="27.75" customHeight="1">
      <c r="A53" s="4">
        <f t="shared" si="0"/>
        <v>44</v>
      </c>
      <c r="B53" s="4" t="s">
        <v>274</v>
      </c>
      <c r="C53" s="48" t="s">
        <v>343</v>
      </c>
      <c r="D53" s="49" t="s">
        <v>344</v>
      </c>
      <c r="E53" s="42">
        <f>SUMIF('DS_Chi tiet'!$B$12:$B$123,'Tong hop'!B53,'DS_Chi tiet'!$H$12:$H$123)</f>
        <v>3</v>
      </c>
      <c r="F53" s="4">
        <f>SUMIF('DS_Chi tiet'!$B$12:$B$123,'Tong hop'!B53,'DS_Chi tiet'!$I$12:$I$123)</f>
        <v>84</v>
      </c>
      <c r="G53" s="43">
        <f>SUMIF('DS_Chi tiet'!$B$12:$B$123,'Tong hop'!B53,'DS_Chi tiet'!$K$12:$K$123)</f>
        <v>3900000</v>
      </c>
      <c r="H53" s="43">
        <f>SUMIF('DS_Chi tiet'!$B$12:$B$123,'Tong hop'!B53,'DS_Chi tiet'!$L$12:$L$123)</f>
        <v>0</v>
      </c>
      <c r="I53" s="43">
        <f>SUMIF('DS_Chi tiet'!$B$12:$B$123,'Tong hop'!B53,'DS_Chi tiet'!$M$12:$M$123)</f>
        <v>3900000</v>
      </c>
      <c r="J53" s="5"/>
      <c r="K53" s="2" t="s">
        <v>77</v>
      </c>
      <c r="L53" s="2" t="s">
        <v>104</v>
      </c>
      <c r="M53" s="2" t="s">
        <v>559</v>
      </c>
    </row>
    <row r="54" spans="1:13" ht="27.75" customHeight="1">
      <c r="A54" s="4">
        <f t="shared" si="0"/>
        <v>45</v>
      </c>
      <c r="B54" s="4" t="s">
        <v>275</v>
      </c>
      <c r="C54" s="48" t="s">
        <v>159</v>
      </c>
      <c r="D54" s="49" t="s">
        <v>345</v>
      </c>
      <c r="E54" s="42">
        <f>SUMIF('DS_Chi tiet'!$B$12:$B$123,'Tong hop'!B54,'DS_Chi tiet'!$H$12:$H$123)</f>
        <v>2</v>
      </c>
      <c r="F54" s="4">
        <f>SUMIF('DS_Chi tiet'!$B$12:$B$123,'Tong hop'!B54,'DS_Chi tiet'!$I$12:$I$123)</f>
        <v>28</v>
      </c>
      <c r="G54" s="43">
        <f>SUMIF('DS_Chi tiet'!$B$12:$B$123,'Tong hop'!B54,'DS_Chi tiet'!$K$12:$K$123)</f>
        <v>1300000</v>
      </c>
      <c r="H54" s="43">
        <f>SUMIF('DS_Chi tiet'!$B$12:$B$123,'Tong hop'!B54,'DS_Chi tiet'!$L$12:$L$123)</f>
        <v>0</v>
      </c>
      <c r="I54" s="43">
        <f>SUMIF('DS_Chi tiet'!$B$12:$B$123,'Tong hop'!B54,'DS_Chi tiet'!$M$12:$M$123)</f>
        <v>1300000</v>
      </c>
      <c r="J54" s="5"/>
      <c r="K54" s="2" t="s">
        <v>77</v>
      </c>
      <c r="L54" s="2" t="s">
        <v>104</v>
      </c>
      <c r="M54" s="2" t="s">
        <v>559</v>
      </c>
    </row>
    <row r="55" spans="1:13" ht="27.75" customHeight="1">
      <c r="A55" s="4">
        <f t="shared" si="0"/>
        <v>46</v>
      </c>
      <c r="B55" s="4" t="s">
        <v>276</v>
      </c>
      <c r="C55" s="48" t="s">
        <v>18</v>
      </c>
      <c r="D55" s="49" t="s">
        <v>346</v>
      </c>
      <c r="E55" s="42">
        <f>SUMIF('DS_Chi tiet'!$B$12:$B$123,'Tong hop'!B55,'DS_Chi tiet'!$H$12:$H$123)</f>
        <v>2</v>
      </c>
      <c r="F55" s="4">
        <f>SUMIF('DS_Chi tiet'!$B$12:$B$123,'Tong hop'!B55,'DS_Chi tiet'!$I$12:$I$123)</f>
        <v>28</v>
      </c>
      <c r="G55" s="43">
        <f>SUMIF('DS_Chi tiet'!$B$12:$B$123,'Tong hop'!B55,'DS_Chi tiet'!$K$12:$K$123)</f>
        <v>1300000</v>
      </c>
      <c r="H55" s="43">
        <f>SUMIF('DS_Chi tiet'!$B$12:$B$123,'Tong hop'!B55,'DS_Chi tiet'!$L$12:$L$123)</f>
        <v>0</v>
      </c>
      <c r="I55" s="43">
        <f>SUMIF('DS_Chi tiet'!$B$12:$B$123,'Tong hop'!B55,'DS_Chi tiet'!$M$12:$M$123)</f>
        <v>1300000</v>
      </c>
      <c r="J55" s="5"/>
      <c r="K55" s="2" t="s">
        <v>77</v>
      </c>
      <c r="L55" s="2" t="s">
        <v>104</v>
      </c>
      <c r="M55" s="2" t="s">
        <v>559</v>
      </c>
    </row>
    <row r="56" spans="1:13" ht="27.75" customHeight="1">
      <c r="A56" s="4">
        <f t="shared" si="0"/>
        <v>47</v>
      </c>
      <c r="B56" s="4" t="s">
        <v>277</v>
      </c>
      <c r="C56" s="48" t="s">
        <v>17</v>
      </c>
      <c r="D56" s="49" t="s">
        <v>347</v>
      </c>
      <c r="E56" s="42">
        <f>SUMIF('DS_Chi tiet'!$B$12:$B$123,'Tong hop'!B56,'DS_Chi tiet'!$H$12:$H$123)</f>
        <v>2</v>
      </c>
      <c r="F56" s="4">
        <f>SUMIF('DS_Chi tiet'!$B$12:$B$123,'Tong hop'!B56,'DS_Chi tiet'!$I$12:$I$123)</f>
        <v>42</v>
      </c>
      <c r="G56" s="43">
        <f>SUMIF('DS_Chi tiet'!$B$12:$B$123,'Tong hop'!B56,'DS_Chi tiet'!$K$12:$K$123)</f>
        <v>1950000</v>
      </c>
      <c r="H56" s="43">
        <f>SUMIF('DS_Chi tiet'!$B$12:$B$123,'Tong hop'!B56,'DS_Chi tiet'!$L$12:$L$123)</f>
        <v>0</v>
      </c>
      <c r="I56" s="43">
        <f>SUMIF('DS_Chi tiet'!$B$12:$B$123,'Tong hop'!B56,'DS_Chi tiet'!$M$12:$M$123)</f>
        <v>1950000</v>
      </c>
      <c r="J56" s="5"/>
      <c r="K56" s="2" t="s">
        <v>77</v>
      </c>
      <c r="L56" s="2" t="s">
        <v>104</v>
      </c>
      <c r="M56" s="2" t="s">
        <v>559</v>
      </c>
    </row>
    <row r="57" spans="1:13" ht="27.75" customHeight="1">
      <c r="A57" s="4">
        <f t="shared" si="0"/>
        <v>48</v>
      </c>
      <c r="B57" s="4" t="s">
        <v>279</v>
      </c>
      <c r="C57" s="48" t="s">
        <v>348</v>
      </c>
      <c r="D57" s="49" t="s">
        <v>349</v>
      </c>
      <c r="E57" s="42">
        <f>SUMIF('DS_Chi tiet'!$B$12:$B$123,'Tong hop'!B57,'DS_Chi tiet'!$H$12:$H$123)</f>
        <v>1</v>
      </c>
      <c r="F57" s="4">
        <f>SUMIF('DS_Chi tiet'!$B$12:$B$123,'Tong hop'!B57,'DS_Chi tiet'!$I$12:$I$123)</f>
        <v>14</v>
      </c>
      <c r="G57" s="43">
        <f>SUMIF('DS_Chi tiet'!$B$12:$B$123,'Tong hop'!B57,'DS_Chi tiet'!$K$12:$K$123)</f>
        <v>650000</v>
      </c>
      <c r="H57" s="43">
        <f>SUMIF('DS_Chi tiet'!$B$12:$B$123,'Tong hop'!B57,'DS_Chi tiet'!$L$12:$L$123)</f>
        <v>0</v>
      </c>
      <c r="I57" s="43">
        <f>SUMIF('DS_Chi tiet'!$B$12:$B$123,'Tong hop'!B57,'DS_Chi tiet'!$M$12:$M$123)</f>
        <v>650000</v>
      </c>
      <c r="J57" s="5"/>
      <c r="K57" s="2" t="s">
        <v>77</v>
      </c>
      <c r="L57" s="2" t="s">
        <v>104</v>
      </c>
      <c r="M57" s="2" t="s">
        <v>559</v>
      </c>
    </row>
    <row r="58" spans="1:13" ht="27.75" customHeight="1">
      <c r="A58" s="4">
        <f t="shared" si="0"/>
        <v>49</v>
      </c>
      <c r="B58" s="4" t="s">
        <v>280</v>
      </c>
      <c r="C58" s="48" t="s">
        <v>350</v>
      </c>
      <c r="D58" s="49" t="s">
        <v>90</v>
      </c>
      <c r="E58" s="42">
        <f>SUMIF('DS_Chi tiet'!$B$12:$B$123,'Tong hop'!B58,'DS_Chi tiet'!$H$12:$H$123)</f>
        <v>1</v>
      </c>
      <c r="F58" s="4">
        <f>SUMIF('DS_Chi tiet'!$B$12:$B$123,'Tong hop'!B58,'DS_Chi tiet'!$I$12:$I$123)</f>
        <v>28</v>
      </c>
      <c r="G58" s="43">
        <f>SUMIF('DS_Chi tiet'!$B$12:$B$123,'Tong hop'!B58,'DS_Chi tiet'!$K$12:$K$123)</f>
        <v>1300000</v>
      </c>
      <c r="H58" s="43">
        <f>SUMIF('DS_Chi tiet'!$B$12:$B$123,'Tong hop'!B58,'DS_Chi tiet'!$L$12:$L$123)</f>
        <v>0</v>
      </c>
      <c r="I58" s="43">
        <f>SUMIF('DS_Chi tiet'!$B$12:$B$123,'Tong hop'!B58,'DS_Chi tiet'!$M$12:$M$123)</f>
        <v>1300000</v>
      </c>
      <c r="J58" s="5"/>
      <c r="K58" s="2" t="s">
        <v>77</v>
      </c>
      <c r="L58" s="2" t="s">
        <v>104</v>
      </c>
      <c r="M58" s="2" t="s">
        <v>559</v>
      </c>
    </row>
    <row r="59" spans="1:13" ht="27.75" customHeight="1">
      <c r="A59" s="4">
        <f t="shared" si="0"/>
        <v>50</v>
      </c>
      <c r="B59" s="4" t="s">
        <v>281</v>
      </c>
      <c r="C59" s="48" t="s">
        <v>351</v>
      </c>
      <c r="D59" s="49" t="s">
        <v>345</v>
      </c>
      <c r="E59" s="42">
        <f>SUMIF('DS_Chi tiet'!$B$12:$B$123,'Tong hop'!B59,'DS_Chi tiet'!$H$12:$H$123)</f>
        <v>1</v>
      </c>
      <c r="F59" s="4">
        <f>SUMIF('DS_Chi tiet'!$B$12:$B$123,'Tong hop'!B59,'DS_Chi tiet'!$I$12:$I$123)</f>
        <v>6</v>
      </c>
      <c r="G59" s="43">
        <f>SUMIF('DS_Chi tiet'!$B$12:$B$123,'Tong hop'!B59,'DS_Chi tiet'!$K$12:$K$123)</f>
        <v>400000</v>
      </c>
      <c r="H59" s="43">
        <f>SUMIF('DS_Chi tiet'!$B$12:$B$123,'Tong hop'!B59,'DS_Chi tiet'!$L$12:$L$123)</f>
        <v>0</v>
      </c>
      <c r="I59" s="43">
        <f>SUMIF('DS_Chi tiet'!$B$12:$B$123,'Tong hop'!B59,'DS_Chi tiet'!$M$12:$M$123)</f>
        <v>400000</v>
      </c>
      <c r="J59" s="5"/>
      <c r="K59" s="2" t="s">
        <v>77</v>
      </c>
      <c r="L59" s="2" t="s">
        <v>104</v>
      </c>
      <c r="M59" s="2" t="s">
        <v>559</v>
      </c>
    </row>
    <row r="60" spans="1:13" ht="27.75" customHeight="1">
      <c r="A60" s="4">
        <f t="shared" si="0"/>
        <v>51</v>
      </c>
      <c r="B60" s="4" t="s">
        <v>282</v>
      </c>
      <c r="C60" s="48" t="s">
        <v>352</v>
      </c>
      <c r="D60" s="49" t="s">
        <v>353</v>
      </c>
      <c r="E60" s="42">
        <f>SUMIF('DS_Chi tiet'!$B$12:$B$123,'Tong hop'!B60,'DS_Chi tiet'!$H$12:$H$123)</f>
        <v>1</v>
      </c>
      <c r="F60" s="4">
        <f>SUMIF('DS_Chi tiet'!$B$12:$B$123,'Tong hop'!B60,'DS_Chi tiet'!$I$12:$I$123)</f>
        <v>28</v>
      </c>
      <c r="G60" s="43">
        <f>SUMIF('DS_Chi tiet'!$B$12:$B$123,'Tong hop'!B60,'DS_Chi tiet'!$K$12:$K$123)</f>
        <v>1300000</v>
      </c>
      <c r="H60" s="43">
        <f>SUMIF('DS_Chi tiet'!$B$12:$B$123,'Tong hop'!B60,'DS_Chi tiet'!$L$12:$L$123)</f>
        <v>0</v>
      </c>
      <c r="I60" s="43">
        <f>SUMIF('DS_Chi tiet'!$B$12:$B$123,'Tong hop'!B60,'DS_Chi tiet'!$M$12:$M$123)</f>
        <v>1300000</v>
      </c>
      <c r="J60" s="5"/>
      <c r="K60" s="2" t="s">
        <v>77</v>
      </c>
      <c r="L60" s="2" t="s">
        <v>104</v>
      </c>
      <c r="M60" s="2" t="s">
        <v>559</v>
      </c>
    </row>
    <row r="61" spans="1:13" ht="27.75" customHeight="1">
      <c r="A61" s="4">
        <f t="shared" si="0"/>
        <v>52</v>
      </c>
      <c r="B61" s="4" t="s">
        <v>284</v>
      </c>
      <c r="C61" s="48" t="s">
        <v>343</v>
      </c>
      <c r="D61" s="49" t="s">
        <v>354</v>
      </c>
      <c r="E61" s="42">
        <f>SUMIF('DS_Chi tiet'!$B$12:$B$123,'Tong hop'!B61,'DS_Chi tiet'!$H$12:$H$123)</f>
        <v>1</v>
      </c>
      <c r="F61" s="4">
        <f>SUMIF('DS_Chi tiet'!$B$12:$B$123,'Tong hop'!B61,'DS_Chi tiet'!$I$12:$I$123)</f>
        <v>6</v>
      </c>
      <c r="G61" s="43">
        <f>SUMIF('DS_Chi tiet'!$B$12:$B$123,'Tong hop'!B61,'DS_Chi tiet'!$K$12:$K$123)</f>
        <v>400000</v>
      </c>
      <c r="H61" s="43">
        <f>SUMIF('DS_Chi tiet'!$B$12:$B$123,'Tong hop'!B61,'DS_Chi tiet'!$L$12:$L$123)</f>
        <v>0</v>
      </c>
      <c r="I61" s="43">
        <f>SUMIF('DS_Chi tiet'!$B$12:$B$123,'Tong hop'!B61,'DS_Chi tiet'!$M$12:$M$123)</f>
        <v>400000</v>
      </c>
      <c r="J61" s="5"/>
      <c r="K61" s="2" t="s">
        <v>77</v>
      </c>
      <c r="L61" s="2" t="s">
        <v>104</v>
      </c>
      <c r="M61" s="2" t="s">
        <v>559</v>
      </c>
    </row>
    <row r="62" spans="1:13" ht="27.75" customHeight="1">
      <c r="A62" s="4">
        <f t="shared" si="0"/>
        <v>53</v>
      </c>
      <c r="B62" s="4" t="s">
        <v>285</v>
      </c>
      <c r="C62" s="48" t="s">
        <v>355</v>
      </c>
      <c r="D62" s="49" t="s">
        <v>356</v>
      </c>
      <c r="E62" s="42">
        <f>SUMIF('DS_Chi tiet'!$B$12:$B$123,'Tong hop'!B62,'DS_Chi tiet'!$H$12:$H$123)</f>
        <v>3</v>
      </c>
      <c r="F62" s="4">
        <f>SUMIF('DS_Chi tiet'!$B$12:$B$123,'Tong hop'!B62,'DS_Chi tiet'!$I$12:$I$123)</f>
        <v>42</v>
      </c>
      <c r="G62" s="43">
        <f>SUMIF('DS_Chi tiet'!$B$12:$B$123,'Tong hop'!B62,'DS_Chi tiet'!$K$12:$K$123)</f>
        <v>1950000</v>
      </c>
      <c r="H62" s="43">
        <f>SUMIF('DS_Chi tiet'!$B$12:$B$123,'Tong hop'!B62,'DS_Chi tiet'!$L$12:$L$123)</f>
        <v>0</v>
      </c>
      <c r="I62" s="43">
        <f>SUMIF('DS_Chi tiet'!$B$12:$B$123,'Tong hop'!B62,'DS_Chi tiet'!$M$12:$M$123)</f>
        <v>1950000</v>
      </c>
      <c r="J62" s="5"/>
      <c r="K62" s="2" t="s">
        <v>77</v>
      </c>
      <c r="L62" s="2" t="s">
        <v>104</v>
      </c>
      <c r="M62" s="2" t="s">
        <v>559</v>
      </c>
    </row>
    <row r="63" spans="1:13" ht="27.75" customHeight="1">
      <c r="A63" s="4">
        <f t="shared" si="0"/>
        <v>54</v>
      </c>
      <c r="B63" s="4" t="s">
        <v>286</v>
      </c>
      <c r="C63" s="48" t="s">
        <v>357</v>
      </c>
      <c r="D63" s="49" t="s">
        <v>199</v>
      </c>
      <c r="E63" s="42">
        <f>SUMIF('DS_Chi tiet'!$B$12:$B$123,'Tong hop'!B63,'DS_Chi tiet'!$H$12:$H$123)</f>
        <v>1</v>
      </c>
      <c r="F63" s="4">
        <f>SUMIF('DS_Chi tiet'!$B$12:$B$123,'Tong hop'!B63,'DS_Chi tiet'!$I$12:$I$123)</f>
        <v>14</v>
      </c>
      <c r="G63" s="43">
        <f>SUMIF('DS_Chi tiet'!$B$12:$B$123,'Tong hop'!B63,'DS_Chi tiet'!$K$12:$K$123)</f>
        <v>650000</v>
      </c>
      <c r="H63" s="43">
        <f>SUMIF('DS_Chi tiet'!$B$12:$B$123,'Tong hop'!B63,'DS_Chi tiet'!$L$12:$L$123)</f>
        <v>0</v>
      </c>
      <c r="I63" s="43">
        <f>SUMIF('DS_Chi tiet'!$B$12:$B$123,'Tong hop'!B63,'DS_Chi tiet'!$M$12:$M$123)</f>
        <v>650000</v>
      </c>
      <c r="J63" s="5"/>
      <c r="K63" s="2" t="s">
        <v>77</v>
      </c>
      <c r="L63" s="2" t="s">
        <v>104</v>
      </c>
      <c r="M63" s="2" t="s">
        <v>559</v>
      </c>
    </row>
    <row r="64" spans="1:13" ht="27.75" customHeight="1">
      <c r="A64" s="4">
        <f t="shared" si="0"/>
        <v>55</v>
      </c>
      <c r="B64" s="4" t="s">
        <v>287</v>
      </c>
      <c r="C64" s="48" t="s">
        <v>343</v>
      </c>
      <c r="D64" s="49" t="s">
        <v>358</v>
      </c>
      <c r="E64" s="42">
        <f>SUMIF('DS_Chi tiet'!$B$12:$B$123,'Tong hop'!B64,'DS_Chi tiet'!$H$12:$H$123)</f>
        <v>1</v>
      </c>
      <c r="F64" s="4">
        <f>SUMIF('DS_Chi tiet'!$B$12:$B$123,'Tong hop'!B64,'DS_Chi tiet'!$I$12:$I$123)</f>
        <v>28</v>
      </c>
      <c r="G64" s="43">
        <f>SUMIF('DS_Chi tiet'!$B$12:$B$123,'Tong hop'!B64,'DS_Chi tiet'!$K$12:$K$123)</f>
        <v>1300000</v>
      </c>
      <c r="H64" s="43">
        <f>SUMIF('DS_Chi tiet'!$B$12:$B$123,'Tong hop'!B64,'DS_Chi tiet'!$L$12:$L$123)</f>
        <v>0</v>
      </c>
      <c r="I64" s="43">
        <f>SUMIF('DS_Chi tiet'!$B$12:$B$123,'Tong hop'!B64,'DS_Chi tiet'!$M$12:$M$123)</f>
        <v>1300000</v>
      </c>
      <c r="J64" s="5"/>
      <c r="K64" s="2" t="s">
        <v>77</v>
      </c>
      <c r="L64" s="2" t="s">
        <v>104</v>
      </c>
      <c r="M64" s="2" t="s">
        <v>559</v>
      </c>
    </row>
    <row r="65" spans="1:13" ht="27.75" customHeight="1">
      <c r="A65" s="4">
        <f t="shared" si="0"/>
        <v>56</v>
      </c>
      <c r="B65" s="4" t="s">
        <v>120</v>
      </c>
      <c r="C65" s="48" t="s">
        <v>130</v>
      </c>
      <c r="D65" s="49" t="s">
        <v>30</v>
      </c>
      <c r="E65" s="42">
        <f>SUMIF('DS_Chi tiet'!$B$12:$B$123,'Tong hop'!B65,'DS_Chi tiet'!$H$12:$H$123)</f>
        <v>4</v>
      </c>
      <c r="F65" s="4">
        <f>SUMIF('DS_Chi tiet'!$B$12:$B$123,'Tong hop'!B65,'DS_Chi tiet'!$I$12:$I$123)</f>
        <v>116</v>
      </c>
      <c r="G65" s="43">
        <f>SUMIF('DS_Chi tiet'!$B$12:$B$123,'Tong hop'!B65,'DS_Chi tiet'!$K$12:$K$123)</f>
        <v>5750000</v>
      </c>
      <c r="H65" s="43">
        <f>SUMIF('DS_Chi tiet'!$B$12:$B$123,'Tong hop'!B65,'DS_Chi tiet'!$L$12:$L$123)</f>
        <v>0</v>
      </c>
      <c r="I65" s="43">
        <f>SUMIF('DS_Chi tiet'!$B$12:$B$123,'Tong hop'!B65,'DS_Chi tiet'!$M$12:$M$123)</f>
        <v>5750000</v>
      </c>
      <c r="J65" s="5" t="s">
        <v>571</v>
      </c>
      <c r="K65" s="2" t="s">
        <v>77</v>
      </c>
      <c r="L65" s="2" t="s">
        <v>104</v>
      </c>
      <c r="M65" s="2" t="s">
        <v>559</v>
      </c>
    </row>
    <row r="66" spans="1:13" ht="27.75" customHeight="1">
      <c r="A66" s="4">
        <f t="shared" si="0"/>
        <v>57</v>
      </c>
      <c r="B66" s="4" t="s">
        <v>289</v>
      </c>
      <c r="C66" s="48" t="s">
        <v>195</v>
      </c>
      <c r="D66" s="49" t="s">
        <v>90</v>
      </c>
      <c r="E66" s="42">
        <f>SUMIF('DS_Chi tiet'!$B$12:$B$123,'Tong hop'!B66,'DS_Chi tiet'!$H$12:$H$123)</f>
        <v>3</v>
      </c>
      <c r="F66" s="4">
        <f>SUMIF('DS_Chi tiet'!$B$12:$B$123,'Tong hop'!B66,'DS_Chi tiet'!$I$12:$I$123)</f>
        <v>84</v>
      </c>
      <c r="G66" s="43">
        <f>SUMIF('DS_Chi tiet'!$B$12:$B$123,'Tong hop'!B66,'DS_Chi tiet'!$K$12:$K$123)</f>
        <v>3900000</v>
      </c>
      <c r="H66" s="43">
        <f>SUMIF('DS_Chi tiet'!$B$12:$B$123,'Tong hop'!B66,'DS_Chi tiet'!$L$12:$L$123)</f>
        <v>0</v>
      </c>
      <c r="I66" s="43">
        <f>SUMIF('DS_Chi tiet'!$B$12:$B$123,'Tong hop'!B66,'DS_Chi tiet'!$M$12:$M$123)</f>
        <v>3900000</v>
      </c>
      <c r="J66" s="5"/>
      <c r="K66" s="2" t="s">
        <v>77</v>
      </c>
      <c r="L66" s="2" t="s">
        <v>104</v>
      </c>
      <c r="M66" s="2" t="s">
        <v>559</v>
      </c>
    </row>
    <row r="67" spans="1:13" ht="27.75" customHeight="1">
      <c r="A67" s="4">
        <f t="shared" si="0"/>
        <v>58</v>
      </c>
      <c r="B67" s="4" t="s">
        <v>290</v>
      </c>
      <c r="C67" s="48" t="s">
        <v>359</v>
      </c>
      <c r="D67" s="49" t="s">
        <v>97</v>
      </c>
      <c r="E67" s="42">
        <f>SUMIF('DS_Chi tiet'!$B$12:$B$123,'Tong hop'!B67,'DS_Chi tiet'!$H$12:$H$123)</f>
        <v>1</v>
      </c>
      <c r="F67" s="4">
        <f>SUMIF('DS_Chi tiet'!$B$12:$B$123,'Tong hop'!B67,'DS_Chi tiet'!$I$12:$I$123)</f>
        <v>14</v>
      </c>
      <c r="G67" s="43">
        <f>SUMIF('DS_Chi tiet'!$B$12:$B$123,'Tong hop'!B67,'DS_Chi tiet'!$K$12:$K$123)</f>
        <v>650000</v>
      </c>
      <c r="H67" s="43">
        <f>SUMIF('DS_Chi tiet'!$B$12:$B$123,'Tong hop'!B67,'DS_Chi tiet'!$L$12:$L$123)</f>
        <v>0</v>
      </c>
      <c r="I67" s="43">
        <f>SUMIF('DS_Chi tiet'!$B$12:$B$123,'Tong hop'!B67,'DS_Chi tiet'!$M$12:$M$123)</f>
        <v>650000</v>
      </c>
      <c r="J67" s="5"/>
      <c r="K67" s="2" t="s">
        <v>77</v>
      </c>
      <c r="L67" s="2" t="s">
        <v>104</v>
      </c>
      <c r="M67" s="2" t="s">
        <v>559</v>
      </c>
    </row>
    <row r="68" spans="1:13" ht="27.75" customHeight="1">
      <c r="A68" s="4">
        <f t="shared" si="0"/>
        <v>59</v>
      </c>
      <c r="B68" s="4" t="s">
        <v>88</v>
      </c>
      <c r="C68" s="48" t="s">
        <v>16</v>
      </c>
      <c r="D68" s="49" t="s">
        <v>98</v>
      </c>
      <c r="E68" s="42">
        <f>SUMIF('DS_Chi tiet'!$B$12:$B$123,'Tong hop'!B68,'DS_Chi tiet'!$H$12:$H$123)</f>
        <v>4</v>
      </c>
      <c r="F68" s="4">
        <f>SUMIF('DS_Chi tiet'!$B$12:$B$123,'Tong hop'!B68,'DS_Chi tiet'!$I$12:$I$123)</f>
        <v>88</v>
      </c>
      <c r="G68" s="43">
        <f>SUMIF('DS_Chi tiet'!$B$12:$B$123,'Tong hop'!B68,'DS_Chi tiet'!$K$12:$K$123)</f>
        <v>4550000</v>
      </c>
      <c r="H68" s="43">
        <f>SUMIF('DS_Chi tiet'!$B$12:$B$123,'Tong hop'!B68,'DS_Chi tiet'!$L$12:$L$123)</f>
        <v>0</v>
      </c>
      <c r="I68" s="43">
        <f>SUMIF('DS_Chi tiet'!$B$12:$B$123,'Tong hop'!B68,'DS_Chi tiet'!$M$12:$M$123)</f>
        <v>4550000</v>
      </c>
      <c r="J68" s="5"/>
      <c r="K68" s="2" t="s">
        <v>81</v>
      </c>
      <c r="L68" s="2" t="s">
        <v>113</v>
      </c>
      <c r="M68" s="2" t="s">
        <v>559</v>
      </c>
    </row>
    <row r="69" spans="1:13" ht="27.75" customHeight="1">
      <c r="A69" s="4">
        <f t="shared" si="0"/>
        <v>60</v>
      </c>
      <c r="B69" s="4" t="s">
        <v>291</v>
      </c>
      <c r="C69" s="48" t="s">
        <v>360</v>
      </c>
      <c r="D69" s="49" t="s">
        <v>59</v>
      </c>
      <c r="E69" s="42">
        <f>SUMIF('DS_Chi tiet'!$B$12:$B$123,'Tong hop'!B69,'DS_Chi tiet'!$H$12:$H$123)</f>
        <v>1</v>
      </c>
      <c r="F69" s="4">
        <f>SUMIF('DS_Chi tiet'!$B$12:$B$123,'Tong hop'!B69,'DS_Chi tiet'!$I$12:$I$123)</f>
        <v>28</v>
      </c>
      <c r="G69" s="43">
        <f>SUMIF('DS_Chi tiet'!$B$12:$B$123,'Tong hop'!B69,'DS_Chi tiet'!$K$12:$K$123)</f>
        <v>1300000</v>
      </c>
      <c r="H69" s="43">
        <f>SUMIF('DS_Chi tiet'!$B$12:$B$123,'Tong hop'!B69,'DS_Chi tiet'!$L$12:$L$123)</f>
        <v>0</v>
      </c>
      <c r="I69" s="43">
        <f>SUMIF('DS_Chi tiet'!$B$12:$B$123,'Tong hop'!B69,'DS_Chi tiet'!$M$12:$M$123)</f>
        <v>1300000</v>
      </c>
      <c r="J69" s="5"/>
      <c r="K69" s="2" t="s">
        <v>84</v>
      </c>
      <c r="L69" s="2" t="s">
        <v>114</v>
      </c>
      <c r="M69" s="2" t="s">
        <v>559</v>
      </c>
    </row>
    <row r="70" spans="1:13" ht="27.75" customHeight="1">
      <c r="A70" s="4">
        <f t="shared" si="0"/>
        <v>61</v>
      </c>
      <c r="B70" s="4" t="s">
        <v>292</v>
      </c>
      <c r="C70" s="48" t="s">
        <v>361</v>
      </c>
      <c r="D70" s="49" t="s">
        <v>362</v>
      </c>
      <c r="E70" s="42">
        <f>SUMIF('DS_Chi tiet'!$B$12:$B$123,'Tong hop'!B70,'DS_Chi tiet'!$H$12:$H$123)</f>
        <v>1</v>
      </c>
      <c r="F70" s="4">
        <f>SUMIF('DS_Chi tiet'!$B$12:$B$123,'Tong hop'!B70,'DS_Chi tiet'!$I$12:$I$123)</f>
        <v>14</v>
      </c>
      <c r="G70" s="43">
        <f>SUMIF('DS_Chi tiet'!$B$12:$B$123,'Tong hop'!B70,'DS_Chi tiet'!$K$12:$K$123)</f>
        <v>650000</v>
      </c>
      <c r="H70" s="43">
        <f>SUMIF('DS_Chi tiet'!$B$12:$B$123,'Tong hop'!B70,'DS_Chi tiet'!$L$12:$L$123)</f>
        <v>0</v>
      </c>
      <c r="I70" s="43">
        <f>SUMIF('DS_Chi tiet'!$B$12:$B$123,'Tong hop'!B70,'DS_Chi tiet'!$M$12:$M$123)</f>
        <v>650000</v>
      </c>
      <c r="J70" s="5"/>
      <c r="K70" s="2" t="s">
        <v>101</v>
      </c>
      <c r="L70" s="2" t="s">
        <v>115</v>
      </c>
      <c r="M70" s="2" t="s">
        <v>559</v>
      </c>
    </row>
    <row r="71" spans="1:13" ht="27.75" customHeight="1">
      <c r="A71" s="4">
        <f t="shared" si="0"/>
        <v>62</v>
      </c>
      <c r="B71" s="4" t="s">
        <v>293</v>
      </c>
      <c r="C71" s="48" t="s">
        <v>363</v>
      </c>
      <c r="D71" s="49" t="s">
        <v>342</v>
      </c>
      <c r="E71" s="42">
        <f>SUMIF('DS_Chi tiet'!$B$12:$B$123,'Tong hop'!B71,'DS_Chi tiet'!$H$12:$H$123)</f>
        <v>2</v>
      </c>
      <c r="F71" s="4">
        <f>SUMIF('DS_Chi tiet'!$B$12:$B$123,'Tong hop'!B71,'DS_Chi tiet'!$I$12:$I$123)</f>
        <v>28</v>
      </c>
      <c r="G71" s="43">
        <f>SUMIF('DS_Chi tiet'!$B$12:$B$123,'Tong hop'!B71,'DS_Chi tiet'!$K$12:$K$123)</f>
        <v>1300000</v>
      </c>
      <c r="H71" s="43">
        <f>SUMIF('DS_Chi tiet'!$B$12:$B$123,'Tong hop'!B71,'DS_Chi tiet'!$L$12:$L$123)</f>
        <v>0</v>
      </c>
      <c r="I71" s="43">
        <f>SUMIF('DS_Chi tiet'!$B$12:$B$123,'Tong hop'!B71,'DS_Chi tiet'!$M$12:$M$123)</f>
        <v>1300000</v>
      </c>
      <c r="J71" s="5"/>
      <c r="K71" s="2" t="s">
        <v>102</v>
      </c>
      <c r="L71" s="2" t="s">
        <v>116</v>
      </c>
      <c r="M71" s="2" t="s">
        <v>559</v>
      </c>
    </row>
    <row r="72" spans="1:13" ht="27.75" customHeight="1">
      <c r="A72" s="4">
        <f t="shared" si="0"/>
        <v>63</v>
      </c>
      <c r="B72" s="4" t="s">
        <v>89</v>
      </c>
      <c r="C72" s="48" t="s">
        <v>15</v>
      </c>
      <c r="D72" s="49" t="s">
        <v>93</v>
      </c>
      <c r="E72" s="42">
        <f>SUMIF('DS_Chi tiet'!$B$12:$B$123,'Tong hop'!B72,'DS_Chi tiet'!$H$12:$H$123)</f>
        <v>1</v>
      </c>
      <c r="F72" s="4">
        <f>SUMIF('DS_Chi tiet'!$B$12:$B$123,'Tong hop'!B72,'DS_Chi tiet'!$I$12:$I$123)</f>
        <v>28</v>
      </c>
      <c r="G72" s="43">
        <f>SUMIF('DS_Chi tiet'!$B$12:$B$123,'Tong hop'!B72,'DS_Chi tiet'!$K$12:$K$123)</f>
        <v>1300000</v>
      </c>
      <c r="H72" s="43">
        <f>SUMIF('DS_Chi tiet'!$B$12:$B$123,'Tong hop'!B72,'DS_Chi tiet'!$L$12:$L$123)</f>
        <v>0</v>
      </c>
      <c r="I72" s="43">
        <f>SUMIF('DS_Chi tiet'!$B$12:$B$123,'Tong hop'!B72,'DS_Chi tiet'!$M$12:$M$123)</f>
        <v>1300000</v>
      </c>
      <c r="J72" s="5"/>
      <c r="K72" s="2" t="s">
        <v>102</v>
      </c>
      <c r="L72" s="2" t="s">
        <v>116</v>
      </c>
      <c r="M72" s="2" t="s">
        <v>559</v>
      </c>
    </row>
    <row r="73" spans="1:13" ht="27.75" customHeight="1">
      <c r="A73" s="4">
        <f t="shared" si="0"/>
        <v>64</v>
      </c>
      <c r="B73" s="4" t="s">
        <v>294</v>
      </c>
      <c r="C73" s="48" t="s">
        <v>364</v>
      </c>
      <c r="D73" s="49" t="s">
        <v>365</v>
      </c>
      <c r="E73" s="42">
        <f>SUMIF('DS_Chi tiet'!$B$12:$B$123,'Tong hop'!B73,'DS_Chi tiet'!$H$12:$H$123)</f>
        <v>1</v>
      </c>
      <c r="F73" s="4">
        <f>SUMIF('DS_Chi tiet'!$B$12:$B$123,'Tong hop'!B73,'DS_Chi tiet'!$I$12:$I$123)</f>
        <v>28</v>
      </c>
      <c r="G73" s="43">
        <f>SUMIF('DS_Chi tiet'!$B$12:$B$123,'Tong hop'!B73,'DS_Chi tiet'!$K$12:$K$123)</f>
        <v>1300000</v>
      </c>
      <c r="H73" s="43">
        <f>SUMIF('DS_Chi tiet'!$B$12:$B$123,'Tong hop'!B73,'DS_Chi tiet'!$L$12:$L$123)</f>
        <v>0</v>
      </c>
      <c r="I73" s="43">
        <f>SUMIF('DS_Chi tiet'!$B$12:$B$123,'Tong hop'!B73,'DS_Chi tiet'!$M$12:$M$123)</f>
        <v>1300000</v>
      </c>
      <c r="J73" s="5"/>
      <c r="K73" s="2" t="s">
        <v>102</v>
      </c>
      <c r="L73" s="2" t="s">
        <v>116</v>
      </c>
      <c r="M73" s="2" t="s">
        <v>559</v>
      </c>
    </row>
    <row r="74" spans="1:13" ht="27.75" customHeight="1">
      <c r="A74" s="4">
        <f t="shared" si="0"/>
        <v>65</v>
      </c>
      <c r="B74" s="4" t="s">
        <v>295</v>
      </c>
      <c r="C74" s="48" t="s">
        <v>366</v>
      </c>
      <c r="D74" s="49" t="s">
        <v>160</v>
      </c>
      <c r="E74" s="42">
        <f>SUMIF('DS_Chi tiet'!$B$12:$B$123,'Tong hop'!B74,'DS_Chi tiet'!$H$12:$H$123)</f>
        <v>3</v>
      </c>
      <c r="F74" s="4">
        <f>SUMIF('DS_Chi tiet'!$B$12:$B$123,'Tong hop'!B74,'DS_Chi tiet'!$I$12:$I$123)</f>
        <v>84</v>
      </c>
      <c r="G74" s="43">
        <f>SUMIF('DS_Chi tiet'!$B$12:$B$123,'Tong hop'!B74,'DS_Chi tiet'!$K$12:$K$123)</f>
        <v>3900000</v>
      </c>
      <c r="H74" s="43">
        <f>SUMIF('DS_Chi tiet'!$B$12:$B$123,'Tong hop'!B74,'DS_Chi tiet'!$L$12:$L$123)</f>
        <v>0</v>
      </c>
      <c r="I74" s="43">
        <f>SUMIF('DS_Chi tiet'!$B$12:$B$123,'Tong hop'!B74,'DS_Chi tiet'!$M$12:$M$123)</f>
        <v>3900000</v>
      </c>
      <c r="J74" s="5"/>
      <c r="K74" s="2" t="s">
        <v>102</v>
      </c>
      <c r="L74" s="2" t="s">
        <v>116</v>
      </c>
      <c r="M74" s="2" t="s">
        <v>559</v>
      </c>
    </row>
    <row r="75" spans="1:13" ht="27.75" customHeight="1">
      <c r="A75" s="4">
        <f t="shared" si="0"/>
        <v>66</v>
      </c>
      <c r="B75" s="4" t="s">
        <v>296</v>
      </c>
      <c r="C75" s="48" t="s">
        <v>367</v>
      </c>
      <c r="D75" s="49" t="s">
        <v>368</v>
      </c>
      <c r="E75" s="42">
        <f>SUMIF('DS_Chi tiet'!$B$12:$B$123,'Tong hop'!B75,'DS_Chi tiet'!$H$12:$H$123)</f>
        <v>1</v>
      </c>
      <c r="F75" s="4">
        <f>SUMIF('DS_Chi tiet'!$B$12:$B$123,'Tong hop'!B75,'DS_Chi tiet'!$I$12:$I$123)</f>
        <v>14</v>
      </c>
      <c r="G75" s="43">
        <f>SUMIF('DS_Chi tiet'!$B$12:$B$123,'Tong hop'!B75,'DS_Chi tiet'!$K$12:$K$123)</f>
        <v>650000</v>
      </c>
      <c r="H75" s="43">
        <f>SUMIF('DS_Chi tiet'!$B$12:$B$123,'Tong hop'!B75,'DS_Chi tiet'!$L$12:$L$123)</f>
        <v>0</v>
      </c>
      <c r="I75" s="43">
        <f>SUMIF('DS_Chi tiet'!$B$12:$B$123,'Tong hop'!B75,'DS_Chi tiet'!$M$12:$M$123)</f>
        <v>650000</v>
      </c>
      <c r="J75" s="5"/>
      <c r="K75" s="2" t="s">
        <v>102</v>
      </c>
      <c r="L75" s="2" t="s">
        <v>116</v>
      </c>
      <c r="M75" s="2" t="s">
        <v>559</v>
      </c>
    </row>
    <row r="76" spans="1:13" ht="27.75" customHeight="1">
      <c r="A76" s="4">
        <f aca="true" t="shared" si="1" ref="A76:A82">A75+1</f>
        <v>67</v>
      </c>
      <c r="B76" s="4" t="s">
        <v>297</v>
      </c>
      <c r="C76" s="48" t="s">
        <v>369</v>
      </c>
      <c r="D76" s="49" t="s">
        <v>349</v>
      </c>
      <c r="E76" s="42">
        <f>SUMIF('DS_Chi tiet'!$B$12:$B$123,'Tong hop'!B76,'DS_Chi tiet'!$H$12:$H$123)</f>
        <v>3</v>
      </c>
      <c r="F76" s="4">
        <f>SUMIF('DS_Chi tiet'!$B$12:$B$123,'Tong hop'!B76,'DS_Chi tiet'!$I$12:$I$123)</f>
        <v>84</v>
      </c>
      <c r="G76" s="43">
        <f>SUMIF('DS_Chi tiet'!$B$12:$B$123,'Tong hop'!B76,'DS_Chi tiet'!$K$12:$K$123)</f>
        <v>3900000</v>
      </c>
      <c r="H76" s="43">
        <f>SUMIF('DS_Chi tiet'!$B$12:$B$123,'Tong hop'!B76,'DS_Chi tiet'!$L$12:$L$123)</f>
        <v>0</v>
      </c>
      <c r="I76" s="43">
        <f>SUMIF('DS_Chi tiet'!$B$12:$B$123,'Tong hop'!B76,'DS_Chi tiet'!$M$12:$M$123)</f>
        <v>3900000</v>
      </c>
      <c r="J76" s="5"/>
      <c r="K76" s="2" t="s">
        <v>102</v>
      </c>
      <c r="L76" s="2" t="s">
        <v>116</v>
      </c>
      <c r="M76" s="2" t="s">
        <v>559</v>
      </c>
    </row>
    <row r="77" spans="1:13" ht="27.75" customHeight="1">
      <c r="A77" s="4">
        <f t="shared" si="1"/>
        <v>68</v>
      </c>
      <c r="B77" s="4" t="s">
        <v>298</v>
      </c>
      <c r="C77" s="48" t="s">
        <v>370</v>
      </c>
      <c r="D77" s="49" t="s">
        <v>334</v>
      </c>
      <c r="E77" s="42">
        <f>SUMIF('DS_Chi tiet'!$B$12:$B$123,'Tong hop'!B77,'DS_Chi tiet'!$H$12:$H$123)</f>
        <v>1</v>
      </c>
      <c r="F77" s="4">
        <f>SUMIF('DS_Chi tiet'!$B$12:$B$123,'Tong hop'!B77,'DS_Chi tiet'!$I$12:$I$123)</f>
        <v>28</v>
      </c>
      <c r="G77" s="43">
        <f>SUMIF('DS_Chi tiet'!$B$12:$B$123,'Tong hop'!B77,'DS_Chi tiet'!$K$12:$K$123)</f>
        <v>1300000</v>
      </c>
      <c r="H77" s="43">
        <f>SUMIF('DS_Chi tiet'!$B$12:$B$123,'Tong hop'!B77,'DS_Chi tiet'!$L$12:$L$123)</f>
        <v>0</v>
      </c>
      <c r="I77" s="43">
        <f>SUMIF('DS_Chi tiet'!$B$12:$B$123,'Tong hop'!B77,'DS_Chi tiet'!$M$12:$M$123)</f>
        <v>1300000</v>
      </c>
      <c r="J77" s="5"/>
      <c r="K77" s="2" t="s">
        <v>102</v>
      </c>
      <c r="L77" s="2" t="s">
        <v>116</v>
      </c>
      <c r="M77" s="2" t="s">
        <v>559</v>
      </c>
    </row>
    <row r="78" spans="1:13" ht="27.75" customHeight="1">
      <c r="A78" s="4">
        <f t="shared" si="1"/>
        <v>69</v>
      </c>
      <c r="B78" s="4" t="s">
        <v>299</v>
      </c>
      <c r="C78" s="48" t="s">
        <v>371</v>
      </c>
      <c r="D78" s="49" t="s">
        <v>372</v>
      </c>
      <c r="E78" s="42">
        <f>SUMIF('DS_Chi tiet'!$B$12:$B$123,'Tong hop'!B78,'DS_Chi tiet'!$H$12:$H$123)</f>
        <v>1</v>
      </c>
      <c r="F78" s="4">
        <f>SUMIF('DS_Chi tiet'!$B$12:$B$123,'Tong hop'!B78,'DS_Chi tiet'!$I$12:$I$123)</f>
        <v>14</v>
      </c>
      <c r="G78" s="43">
        <f>SUMIF('DS_Chi tiet'!$B$12:$B$123,'Tong hop'!B78,'DS_Chi tiet'!$K$12:$K$123)</f>
        <v>650000</v>
      </c>
      <c r="H78" s="43">
        <f>SUMIF('DS_Chi tiet'!$B$12:$B$123,'Tong hop'!B78,'DS_Chi tiet'!$L$12:$L$123)</f>
        <v>0</v>
      </c>
      <c r="I78" s="43">
        <f>SUMIF('DS_Chi tiet'!$B$12:$B$123,'Tong hop'!B78,'DS_Chi tiet'!$M$12:$M$123)</f>
        <v>650000</v>
      </c>
      <c r="J78" s="5"/>
      <c r="K78" s="2" t="s">
        <v>103</v>
      </c>
      <c r="L78" s="2" t="s">
        <v>117</v>
      </c>
      <c r="M78" s="2" t="s">
        <v>559</v>
      </c>
    </row>
    <row r="79" spans="1:13" ht="27.75" customHeight="1">
      <c r="A79" s="4">
        <f t="shared" si="1"/>
        <v>70</v>
      </c>
      <c r="B79" s="4" t="s">
        <v>184</v>
      </c>
      <c r="C79" s="48" t="s">
        <v>198</v>
      </c>
      <c r="D79" s="49" t="s">
        <v>91</v>
      </c>
      <c r="E79" s="42">
        <f>SUMIF('DS_Chi tiet'!$B$12:$B$123,'Tong hop'!B79,'DS_Chi tiet'!$H$12:$H$123)</f>
        <v>1</v>
      </c>
      <c r="F79" s="4">
        <f>SUMIF('DS_Chi tiet'!$B$12:$B$123,'Tong hop'!B79,'DS_Chi tiet'!$I$12:$I$123)</f>
        <v>28</v>
      </c>
      <c r="G79" s="43">
        <f>SUMIF('DS_Chi tiet'!$B$12:$B$123,'Tong hop'!B79,'DS_Chi tiet'!$K$12:$K$123)</f>
        <v>1300000</v>
      </c>
      <c r="H79" s="43">
        <f>SUMIF('DS_Chi tiet'!$B$12:$B$123,'Tong hop'!B79,'DS_Chi tiet'!$L$12:$L$123)</f>
        <v>0</v>
      </c>
      <c r="I79" s="43">
        <f>SUMIF('DS_Chi tiet'!$B$12:$B$123,'Tong hop'!B79,'DS_Chi tiet'!$M$12:$M$123)</f>
        <v>1300000</v>
      </c>
      <c r="J79" s="5"/>
      <c r="K79" s="2" t="s">
        <v>103</v>
      </c>
      <c r="L79" s="2" t="s">
        <v>117</v>
      </c>
      <c r="M79" s="2" t="s">
        <v>559</v>
      </c>
    </row>
    <row r="80" spans="1:13" ht="27.75" customHeight="1">
      <c r="A80" s="4">
        <f t="shared" si="1"/>
        <v>71</v>
      </c>
      <c r="B80" s="4" t="s">
        <v>185</v>
      </c>
      <c r="C80" s="48" t="s">
        <v>197</v>
      </c>
      <c r="D80" s="49" t="s">
        <v>33</v>
      </c>
      <c r="E80" s="42">
        <f>SUMIF('DS_Chi tiet'!$B$12:$B$123,'Tong hop'!B80,'DS_Chi tiet'!$H$12:$H$123)</f>
        <v>1</v>
      </c>
      <c r="F80" s="4">
        <f>SUMIF('DS_Chi tiet'!$B$12:$B$123,'Tong hop'!B80,'DS_Chi tiet'!$I$12:$I$123)</f>
        <v>12</v>
      </c>
      <c r="G80" s="43">
        <f>SUMIF('DS_Chi tiet'!$B$12:$B$123,'Tong hop'!B80,'DS_Chi tiet'!$K$12:$K$123)</f>
        <v>600000</v>
      </c>
      <c r="H80" s="43">
        <f>SUMIF('DS_Chi tiet'!$B$12:$B$123,'Tong hop'!B80,'DS_Chi tiet'!$L$12:$L$123)</f>
        <v>0</v>
      </c>
      <c r="I80" s="43">
        <f>SUMIF('DS_Chi tiet'!$B$12:$B$123,'Tong hop'!B80,'DS_Chi tiet'!$M$12:$M$123)</f>
        <v>600000</v>
      </c>
      <c r="J80" s="5"/>
      <c r="K80" s="2" t="s">
        <v>6</v>
      </c>
      <c r="L80" s="2" t="s">
        <v>104</v>
      </c>
      <c r="M80" s="2" t="s">
        <v>558</v>
      </c>
    </row>
    <row r="81" spans="1:13" ht="27.75" customHeight="1">
      <c r="A81" s="4">
        <f t="shared" si="1"/>
        <v>72</v>
      </c>
      <c r="B81" s="4" t="s">
        <v>302</v>
      </c>
      <c r="C81" s="48" t="s">
        <v>373</v>
      </c>
      <c r="D81" s="49" t="s">
        <v>374</v>
      </c>
      <c r="E81" s="42">
        <f>SUMIF('DS_Chi tiet'!$B$12:$B$123,'Tong hop'!B81,'DS_Chi tiet'!$H$12:$H$123)</f>
        <v>1</v>
      </c>
      <c r="F81" s="4">
        <f>SUMIF('DS_Chi tiet'!$B$12:$B$123,'Tong hop'!B81,'DS_Chi tiet'!$I$12:$I$123)</f>
        <v>12</v>
      </c>
      <c r="G81" s="43">
        <f>SUMIF('DS_Chi tiet'!$B$12:$B$123,'Tong hop'!B81,'DS_Chi tiet'!$K$12:$K$123)</f>
        <v>600000</v>
      </c>
      <c r="H81" s="43">
        <f>SUMIF('DS_Chi tiet'!$B$12:$B$123,'Tong hop'!B81,'DS_Chi tiet'!$L$12:$L$123)</f>
        <v>0</v>
      </c>
      <c r="I81" s="43">
        <f>SUMIF('DS_Chi tiet'!$B$12:$B$123,'Tong hop'!B81,'DS_Chi tiet'!$M$12:$M$123)</f>
        <v>600000</v>
      </c>
      <c r="J81" s="5"/>
      <c r="K81" s="2" t="s">
        <v>548</v>
      </c>
      <c r="L81" s="2" t="s">
        <v>555</v>
      </c>
      <c r="M81" s="2" t="s">
        <v>558</v>
      </c>
    </row>
    <row r="82" spans="1:13" ht="27.75" customHeight="1">
      <c r="A82" s="4">
        <f t="shared" si="1"/>
        <v>73</v>
      </c>
      <c r="B82" s="4" t="s">
        <v>303</v>
      </c>
      <c r="C82" s="48" t="s">
        <v>375</v>
      </c>
      <c r="D82" s="49" t="s">
        <v>376</v>
      </c>
      <c r="E82" s="42">
        <f>SUMIF('DS_Chi tiet'!$B$12:$B$123,'Tong hop'!B82,'DS_Chi tiet'!$H$12:$H$123)</f>
        <v>1</v>
      </c>
      <c r="F82" s="4">
        <f>SUMIF('DS_Chi tiet'!$B$12:$B$123,'Tong hop'!B82,'DS_Chi tiet'!$I$12:$I$123)</f>
        <v>12</v>
      </c>
      <c r="G82" s="43">
        <f>SUMIF('DS_Chi tiet'!$B$12:$B$123,'Tong hop'!B82,'DS_Chi tiet'!$K$12:$K$123)</f>
        <v>600000</v>
      </c>
      <c r="H82" s="43">
        <f>SUMIF('DS_Chi tiet'!$B$12:$B$123,'Tong hop'!B82,'DS_Chi tiet'!$L$12:$L$123)</f>
        <v>0</v>
      </c>
      <c r="I82" s="43">
        <f>SUMIF('DS_Chi tiet'!$B$12:$B$123,'Tong hop'!B82,'DS_Chi tiet'!$M$12:$M$123)</f>
        <v>600000</v>
      </c>
      <c r="J82" s="5"/>
      <c r="K82" s="2" t="s">
        <v>549</v>
      </c>
      <c r="L82" s="2" t="s">
        <v>556</v>
      </c>
      <c r="M82" s="2" t="s">
        <v>558</v>
      </c>
    </row>
    <row r="83" spans="1:10" ht="15.75" hidden="1">
      <c r="A83" s="31"/>
      <c r="B83" s="29"/>
      <c r="C83" s="32"/>
      <c r="D83" s="32"/>
      <c r="E83" s="30"/>
      <c r="F83" s="29"/>
      <c r="G83" s="33"/>
      <c r="H83" s="33"/>
      <c r="I83" s="33"/>
      <c r="J83" s="31"/>
    </row>
    <row r="84" spans="1:10" ht="26.25" customHeight="1">
      <c r="A84" s="34"/>
      <c r="B84" s="35"/>
      <c r="C84" s="128" t="s">
        <v>49</v>
      </c>
      <c r="D84" s="128"/>
      <c r="E84" s="36">
        <f>SUBTOTAL(9,E10:E83)</f>
        <v>111</v>
      </c>
      <c r="F84" s="36">
        <f>SUBTOTAL(9,F10:F83)</f>
        <v>2656</v>
      </c>
      <c r="G84" s="37">
        <f>SUBTOTAL(9,G10:G83)</f>
        <v>129950000</v>
      </c>
      <c r="H84" s="37">
        <f>SUBTOTAL(9,H10:H83)</f>
        <v>0</v>
      </c>
      <c r="I84" s="37">
        <f>SUBTOTAL(9,I10:I83)</f>
        <v>129950000</v>
      </c>
      <c r="J84" s="34"/>
    </row>
    <row r="85" spans="1:10" ht="12" customHeight="1">
      <c r="A85" s="26"/>
      <c r="B85" s="27"/>
      <c r="C85" s="25"/>
      <c r="D85" s="25"/>
      <c r="E85" s="28"/>
      <c r="F85" s="28"/>
      <c r="G85" s="28"/>
      <c r="H85" s="28"/>
      <c r="I85" s="28"/>
      <c r="J85" s="26"/>
    </row>
    <row r="86" spans="1:10" ht="21" customHeight="1">
      <c r="A86" s="26"/>
      <c r="B86" s="27"/>
      <c r="C86" s="127" t="s">
        <v>29</v>
      </c>
      <c r="D86" s="127"/>
      <c r="E86" s="28">
        <f>I84</f>
        <v>129950000</v>
      </c>
      <c r="F86" s="28" t="s">
        <v>28</v>
      </c>
      <c r="J86" s="45"/>
    </row>
    <row r="87" spans="2:10" ht="15.75">
      <c r="B87" s="2"/>
      <c r="C87" s="44" t="s">
        <v>53</v>
      </c>
      <c r="D87" s="126" t="str">
        <f>tien_so!C13</f>
        <v>Một trăm hai mươi chín triệu chín trăm năm mươi ngàn đồng./.</v>
      </c>
      <c r="E87" s="126"/>
      <c r="F87" s="126"/>
      <c r="G87" s="126"/>
      <c r="H87" s="126"/>
      <c r="I87" s="126"/>
      <c r="J87" s="126"/>
    </row>
    <row r="88" spans="3:10" ht="18.75">
      <c r="C88" s="24"/>
      <c r="D88" s="24"/>
      <c r="F88" s="23"/>
      <c r="G88" s="23"/>
      <c r="H88" s="23"/>
      <c r="I88" s="23"/>
      <c r="J88" s="23"/>
    </row>
  </sheetData>
  <sheetProtection/>
  <autoFilter ref="A9:M88"/>
  <mergeCells count="9">
    <mergeCell ref="D87:J87"/>
    <mergeCell ref="C86:D86"/>
    <mergeCell ref="C84:D84"/>
    <mergeCell ref="A1:D1"/>
    <mergeCell ref="A2:D2"/>
    <mergeCell ref="A7:J7"/>
    <mergeCell ref="A6:J6"/>
    <mergeCell ref="A4:J4"/>
    <mergeCell ref="A5:J5"/>
  </mergeCells>
  <printOptions/>
  <pageMargins left="0.47" right="0.17" top="0.46" bottom="0.57" header="0.31" footer="0.29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8"/>
  <sheetViews>
    <sheetView showZeros="0" tabSelected="1" zoomScalePageLayoutView="0" workbookViewId="0" topLeftCell="A4">
      <pane xSplit="5" ySplit="8" topLeftCell="F12" activePane="bottomRight" state="frozen"/>
      <selection pane="topLeft" activeCell="A4" sqref="A4"/>
      <selection pane="topRight" activeCell="F4" sqref="F4"/>
      <selection pane="bottomLeft" activeCell="A12" sqref="A12"/>
      <selection pane="bottomRight" activeCell="F12" sqref="F12"/>
    </sheetView>
  </sheetViews>
  <sheetFormatPr defaultColWidth="9.00390625" defaultRowHeight="15.75"/>
  <cols>
    <col min="1" max="1" width="5.00390625" style="50" customWidth="1"/>
    <col min="2" max="2" width="8.375" style="50" customWidth="1"/>
    <col min="3" max="3" width="12.75390625" style="55" customWidth="1"/>
    <col min="4" max="4" width="20.375" style="51" bestFit="1" customWidth="1"/>
    <col min="5" max="5" width="8.25390625" style="51" customWidth="1"/>
    <col min="6" max="6" width="21.25390625" style="50" bestFit="1" customWidth="1"/>
    <col min="7" max="7" width="10.875" style="50" customWidth="1"/>
    <col min="8" max="9" width="6.875" style="50" bestFit="1" customWidth="1"/>
    <col min="10" max="10" width="9.875" style="51" customWidth="1"/>
    <col min="11" max="11" width="11.875" style="51" customWidth="1"/>
    <col min="12" max="12" width="10.75390625" style="51" customWidth="1"/>
    <col min="13" max="13" width="12.75390625" style="51" customWidth="1"/>
    <col min="14" max="14" width="28.625" style="51" customWidth="1"/>
    <col min="15" max="15" width="21.25390625" style="52" bestFit="1" customWidth="1"/>
    <col min="16" max="16" width="13.75390625" style="53" customWidth="1"/>
    <col min="17" max="17" width="9.00390625" style="51" customWidth="1"/>
    <col min="18" max="18" width="28.625" style="51" bestFit="1" customWidth="1"/>
    <col min="19" max="19" width="21.625" style="55" customWidth="1"/>
    <col min="20" max="16384" width="9.00390625" style="51" customWidth="1"/>
  </cols>
  <sheetData>
    <row r="1" spans="1:5" ht="15.75">
      <c r="A1" s="137" t="s">
        <v>44</v>
      </c>
      <c r="B1" s="137"/>
      <c r="C1" s="137"/>
      <c r="D1" s="137"/>
      <c r="E1" s="137"/>
    </row>
    <row r="2" spans="1:7" ht="15.75">
      <c r="A2" s="138" t="s">
        <v>45</v>
      </c>
      <c r="B2" s="138"/>
      <c r="C2" s="138"/>
      <c r="D2" s="138"/>
      <c r="E2" s="138"/>
      <c r="F2" s="54"/>
      <c r="G2" s="54"/>
    </row>
    <row r="3" ht="15.75"/>
    <row r="4" spans="1:16" ht="24" customHeight="1">
      <c r="A4" s="139" t="s">
        <v>568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24" customHeight="1">
      <c r="A5" s="139" t="s">
        <v>26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25.5" customHeight="1">
      <c r="A6" s="136" t="s">
        <v>569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ht="15.75"/>
    <row r="8" spans="1:19" s="57" customFormat="1" ht="36" customHeight="1">
      <c r="A8" s="147" t="s">
        <v>20</v>
      </c>
      <c r="B8" s="148" t="s">
        <v>48</v>
      </c>
      <c r="C8" s="149" t="s">
        <v>50</v>
      </c>
      <c r="D8" s="150" t="s">
        <v>21</v>
      </c>
      <c r="E8" s="151" t="s">
        <v>19</v>
      </c>
      <c r="F8" s="152" t="s">
        <v>58</v>
      </c>
      <c r="G8" s="151"/>
      <c r="H8" s="150" t="s">
        <v>34</v>
      </c>
      <c r="I8" s="151"/>
      <c r="J8" s="148" t="s">
        <v>46</v>
      </c>
      <c r="K8" s="148" t="s">
        <v>47</v>
      </c>
      <c r="L8" s="148" t="s">
        <v>7</v>
      </c>
      <c r="M8" s="148" t="s">
        <v>8</v>
      </c>
      <c r="N8" s="147" t="s">
        <v>40</v>
      </c>
      <c r="O8" s="153" t="s">
        <v>57</v>
      </c>
      <c r="P8" s="148" t="s">
        <v>22</v>
      </c>
      <c r="Q8" s="134" t="s">
        <v>62</v>
      </c>
      <c r="R8" s="134" t="s">
        <v>0</v>
      </c>
      <c r="S8" s="122" t="s">
        <v>43</v>
      </c>
    </row>
    <row r="9" spans="1:19" s="58" customFormat="1" ht="77.25" customHeight="1">
      <c r="A9" s="147"/>
      <c r="B9" s="148"/>
      <c r="C9" s="154"/>
      <c r="D9" s="150"/>
      <c r="E9" s="151"/>
      <c r="F9" s="155" t="s">
        <v>24</v>
      </c>
      <c r="G9" s="156" t="s">
        <v>56</v>
      </c>
      <c r="H9" s="156" t="s">
        <v>55</v>
      </c>
      <c r="I9" s="156" t="s">
        <v>25</v>
      </c>
      <c r="J9" s="148"/>
      <c r="K9" s="148"/>
      <c r="L9" s="148"/>
      <c r="M9" s="148"/>
      <c r="N9" s="147"/>
      <c r="O9" s="153"/>
      <c r="P9" s="148"/>
      <c r="Q9" s="134"/>
      <c r="R9" s="134"/>
      <c r="S9" s="122"/>
    </row>
    <row r="10" spans="1:19" s="58" customFormat="1" ht="15" customHeight="1" hidden="1">
      <c r="A10" s="59"/>
      <c r="B10" s="60"/>
      <c r="C10" s="61"/>
      <c r="D10" s="62"/>
      <c r="E10" s="63"/>
      <c r="F10" s="59"/>
      <c r="G10" s="59"/>
      <c r="H10" s="60"/>
      <c r="I10" s="60"/>
      <c r="J10" s="60"/>
      <c r="K10" s="60"/>
      <c r="L10" s="60"/>
      <c r="M10" s="60"/>
      <c r="N10" s="59"/>
      <c r="O10" s="64"/>
      <c r="P10" s="60"/>
      <c r="S10" s="123"/>
    </row>
    <row r="11" spans="1:19" s="58" customFormat="1" ht="18.75" customHeight="1">
      <c r="A11" s="56">
        <v>1</v>
      </c>
      <c r="B11" s="65">
        <f>A11+1</f>
        <v>2</v>
      </c>
      <c r="C11" s="65">
        <f>B11+1</f>
        <v>3</v>
      </c>
      <c r="D11" s="66">
        <f>C11+1</f>
        <v>4</v>
      </c>
      <c r="E11" s="67">
        <f>D11+1</f>
        <v>5</v>
      </c>
      <c r="F11" s="56">
        <f>E11+1</f>
        <v>6</v>
      </c>
      <c r="G11" s="56">
        <f>F11+1</f>
        <v>7</v>
      </c>
      <c r="H11" s="65">
        <f>G11+1</f>
        <v>8</v>
      </c>
      <c r="I11" s="65">
        <f aca="true" t="shared" si="0" ref="I11:P11">H11+1</f>
        <v>9</v>
      </c>
      <c r="J11" s="65">
        <f t="shared" si="0"/>
        <v>10</v>
      </c>
      <c r="K11" s="65">
        <f t="shared" si="0"/>
        <v>11</v>
      </c>
      <c r="L11" s="65">
        <f t="shared" si="0"/>
        <v>12</v>
      </c>
      <c r="M11" s="65">
        <f t="shared" si="0"/>
        <v>13</v>
      </c>
      <c r="N11" s="65">
        <f t="shared" si="0"/>
        <v>14</v>
      </c>
      <c r="O11" s="65">
        <f t="shared" si="0"/>
        <v>15</v>
      </c>
      <c r="P11" s="65">
        <f t="shared" si="0"/>
        <v>16</v>
      </c>
      <c r="Q11" s="56">
        <f>P11+1</f>
        <v>17</v>
      </c>
      <c r="R11" s="56">
        <f>Q11+1</f>
        <v>18</v>
      </c>
      <c r="S11" s="61">
        <f>+R11+1</f>
        <v>19</v>
      </c>
    </row>
    <row r="12" spans="1:19" s="57" customFormat="1" ht="33" customHeight="1">
      <c r="A12" s="68">
        <v>1</v>
      </c>
      <c r="B12" s="68" t="s">
        <v>145</v>
      </c>
      <c r="C12" s="68" t="s">
        <v>42</v>
      </c>
      <c r="D12" s="69" t="s">
        <v>157</v>
      </c>
      <c r="E12" s="70" t="s">
        <v>158</v>
      </c>
      <c r="F12" s="68" t="s">
        <v>166</v>
      </c>
      <c r="G12" s="68" t="s">
        <v>175</v>
      </c>
      <c r="H12" s="68">
        <v>1</v>
      </c>
      <c r="I12" s="68">
        <v>10</v>
      </c>
      <c r="J12" s="71">
        <v>500000</v>
      </c>
      <c r="K12" s="71">
        <v>500000</v>
      </c>
      <c r="L12" s="71"/>
      <c r="M12" s="71">
        <v>500000</v>
      </c>
      <c r="N12" s="72" t="s">
        <v>36</v>
      </c>
      <c r="O12" s="73" t="s">
        <v>135</v>
      </c>
      <c r="P12" s="74" t="s">
        <v>41</v>
      </c>
      <c r="Q12" s="75" t="s">
        <v>74</v>
      </c>
      <c r="R12" s="75" t="s">
        <v>104</v>
      </c>
      <c r="S12" s="119" t="s">
        <v>63</v>
      </c>
    </row>
    <row r="13" spans="1:19" s="57" customFormat="1" ht="33" customHeight="1">
      <c r="A13" s="76">
        <v>2</v>
      </c>
      <c r="B13" s="76" t="s">
        <v>228</v>
      </c>
      <c r="C13" s="76" t="s">
        <v>42</v>
      </c>
      <c r="D13" s="77" t="s">
        <v>304</v>
      </c>
      <c r="E13" s="78" t="s">
        <v>94</v>
      </c>
      <c r="F13" s="76" t="s">
        <v>377</v>
      </c>
      <c r="G13" s="79" t="s">
        <v>378</v>
      </c>
      <c r="H13" s="76">
        <v>1</v>
      </c>
      <c r="I13" s="76">
        <v>40</v>
      </c>
      <c r="J13" s="80">
        <v>2000000</v>
      </c>
      <c r="K13" s="80">
        <v>2000000</v>
      </c>
      <c r="L13" s="80"/>
      <c r="M13" s="80">
        <v>2000000</v>
      </c>
      <c r="N13" s="81" t="s">
        <v>35</v>
      </c>
      <c r="O13" s="82" t="s">
        <v>446</v>
      </c>
      <c r="P13" s="83" t="s">
        <v>13</v>
      </c>
      <c r="Q13" s="84" t="s">
        <v>74</v>
      </c>
      <c r="R13" s="84" t="s">
        <v>104</v>
      </c>
      <c r="S13" s="119" t="s">
        <v>63</v>
      </c>
    </row>
    <row r="14" spans="1:19" s="57" customFormat="1" ht="33" customHeight="1">
      <c r="A14" s="76">
        <v>3</v>
      </c>
      <c r="B14" s="76" t="s">
        <v>229</v>
      </c>
      <c r="C14" s="76" t="s">
        <v>230</v>
      </c>
      <c r="D14" s="77" t="s">
        <v>305</v>
      </c>
      <c r="E14" s="78" t="s">
        <v>124</v>
      </c>
      <c r="F14" s="76" t="s">
        <v>379</v>
      </c>
      <c r="G14" s="79" t="s">
        <v>380</v>
      </c>
      <c r="H14" s="76">
        <v>1</v>
      </c>
      <c r="I14" s="76">
        <v>12</v>
      </c>
      <c r="J14" s="80">
        <v>600000</v>
      </c>
      <c r="K14" s="80">
        <v>600000</v>
      </c>
      <c r="L14" s="80"/>
      <c r="M14" s="80">
        <v>600000</v>
      </c>
      <c r="N14" s="81" t="s">
        <v>39</v>
      </c>
      <c r="O14" s="82" t="s">
        <v>447</v>
      </c>
      <c r="P14" s="83" t="s">
        <v>41</v>
      </c>
      <c r="Q14" s="84" t="s">
        <v>74</v>
      </c>
      <c r="R14" s="84" t="s">
        <v>104</v>
      </c>
      <c r="S14" s="120" t="s">
        <v>63</v>
      </c>
    </row>
    <row r="15" spans="1:19" s="57" customFormat="1" ht="33" customHeight="1">
      <c r="A15" s="76">
        <v>4</v>
      </c>
      <c r="B15" s="76" t="s">
        <v>231</v>
      </c>
      <c r="C15" s="76" t="s">
        <v>230</v>
      </c>
      <c r="D15" s="77" t="s">
        <v>306</v>
      </c>
      <c r="E15" s="78" t="s">
        <v>307</v>
      </c>
      <c r="F15" s="76" t="s">
        <v>379</v>
      </c>
      <c r="G15" s="79" t="s">
        <v>380</v>
      </c>
      <c r="H15" s="76">
        <v>1</v>
      </c>
      <c r="I15" s="76">
        <v>12</v>
      </c>
      <c r="J15" s="80">
        <v>600000</v>
      </c>
      <c r="K15" s="80">
        <v>600000</v>
      </c>
      <c r="L15" s="80"/>
      <c r="M15" s="80">
        <v>600000</v>
      </c>
      <c r="N15" s="81" t="s">
        <v>39</v>
      </c>
      <c r="O15" s="82" t="s">
        <v>448</v>
      </c>
      <c r="P15" s="83" t="s">
        <v>41</v>
      </c>
      <c r="Q15" s="84" t="s">
        <v>74</v>
      </c>
      <c r="R15" s="84" t="s">
        <v>104</v>
      </c>
      <c r="S15" s="120" t="s">
        <v>63</v>
      </c>
    </row>
    <row r="16" spans="1:19" s="57" customFormat="1" ht="33" customHeight="1">
      <c r="A16" s="76">
        <v>5</v>
      </c>
      <c r="B16" s="76" t="s">
        <v>232</v>
      </c>
      <c r="C16" s="76" t="s">
        <v>148</v>
      </c>
      <c r="D16" s="77" t="s">
        <v>308</v>
      </c>
      <c r="E16" s="78" t="s">
        <v>33</v>
      </c>
      <c r="F16" s="76" t="s">
        <v>167</v>
      </c>
      <c r="G16" s="79" t="s">
        <v>176</v>
      </c>
      <c r="H16" s="76">
        <v>1</v>
      </c>
      <c r="I16" s="76">
        <v>28</v>
      </c>
      <c r="J16" s="80">
        <v>1400000</v>
      </c>
      <c r="K16" s="80">
        <v>1400000</v>
      </c>
      <c r="L16" s="80"/>
      <c r="M16" s="80">
        <v>1400000</v>
      </c>
      <c r="N16" s="81" t="s">
        <v>60</v>
      </c>
      <c r="O16" s="82" t="s">
        <v>449</v>
      </c>
      <c r="P16" s="85" t="s">
        <v>41</v>
      </c>
      <c r="Q16" s="84" t="s">
        <v>74</v>
      </c>
      <c r="R16" s="84" t="s">
        <v>104</v>
      </c>
      <c r="S16" s="120" t="s">
        <v>63</v>
      </c>
    </row>
    <row r="17" spans="1:19" s="57" customFormat="1" ht="33" customHeight="1">
      <c r="A17" s="76">
        <v>6</v>
      </c>
      <c r="B17" s="76" t="s">
        <v>119</v>
      </c>
      <c r="C17" s="76" t="s">
        <v>42</v>
      </c>
      <c r="D17" s="77" t="s">
        <v>18</v>
      </c>
      <c r="E17" s="78" t="s">
        <v>43</v>
      </c>
      <c r="F17" s="86" t="s">
        <v>133</v>
      </c>
      <c r="G17" s="86" t="s">
        <v>134</v>
      </c>
      <c r="H17" s="76">
        <v>1</v>
      </c>
      <c r="I17" s="76">
        <v>10</v>
      </c>
      <c r="J17" s="80">
        <v>500000</v>
      </c>
      <c r="K17" s="80">
        <v>500000</v>
      </c>
      <c r="L17" s="80"/>
      <c r="M17" s="80">
        <v>500000</v>
      </c>
      <c r="N17" s="81" t="s">
        <v>36</v>
      </c>
      <c r="O17" s="82" t="s">
        <v>137</v>
      </c>
      <c r="P17" s="83" t="s">
        <v>41</v>
      </c>
      <c r="Q17" s="84" t="s">
        <v>74</v>
      </c>
      <c r="R17" s="84" t="s">
        <v>104</v>
      </c>
      <c r="S17" s="120" t="s">
        <v>63</v>
      </c>
    </row>
    <row r="18" spans="1:19" s="57" customFormat="1" ht="33" customHeight="1">
      <c r="A18" s="76">
        <v>7</v>
      </c>
      <c r="B18" s="76" t="s">
        <v>233</v>
      </c>
      <c r="C18" s="76" t="s">
        <v>42</v>
      </c>
      <c r="D18" s="77" t="s">
        <v>18</v>
      </c>
      <c r="E18" s="78" t="s">
        <v>309</v>
      </c>
      <c r="F18" s="76" t="s">
        <v>377</v>
      </c>
      <c r="G18" s="79" t="s">
        <v>378</v>
      </c>
      <c r="H18" s="76">
        <v>1</v>
      </c>
      <c r="I18" s="76">
        <v>20</v>
      </c>
      <c r="J18" s="80">
        <v>1000000</v>
      </c>
      <c r="K18" s="80">
        <v>1000000</v>
      </c>
      <c r="L18" s="80"/>
      <c r="M18" s="80">
        <v>1000000</v>
      </c>
      <c r="N18" s="81" t="s">
        <v>36</v>
      </c>
      <c r="O18" s="82" t="s">
        <v>446</v>
      </c>
      <c r="P18" s="83" t="s">
        <v>13</v>
      </c>
      <c r="Q18" s="84" t="s">
        <v>100</v>
      </c>
      <c r="R18" s="84" t="s">
        <v>111</v>
      </c>
      <c r="S18" s="120" t="s">
        <v>63</v>
      </c>
    </row>
    <row r="19" spans="1:19" s="57" customFormat="1" ht="33" customHeight="1">
      <c r="A19" s="76">
        <v>8</v>
      </c>
      <c r="B19" s="76" t="s">
        <v>87</v>
      </c>
      <c r="C19" s="76" t="s">
        <v>234</v>
      </c>
      <c r="D19" s="77" t="s">
        <v>95</v>
      </c>
      <c r="E19" s="78" t="s">
        <v>96</v>
      </c>
      <c r="F19" s="76" t="s">
        <v>379</v>
      </c>
      <c r="G19" s="79" t="s">
        <v>380</v>
      </c>
      <c r="H19" s="76">
        <v>1</v>
      </c>
      <c r="I19" s="76">
        <v>12</v>
      </c>
      <c r="J19" s="80">
        <v>600000</v>
      </c>
      <c r="K19" s="80">
        <v>600000</v>
      </c>
      <c r="L19" s="80"/>
      <c r="M19" s="80">
        <v>600000</v>
      </c>
      <c r="N19" s="81" t="s">
        <v>39</v>
      </c>
      <c r="O19" s="82" t="s">
        <v>450</v>
      </c>
      <c r="P19" s="83" t="s">
        <v>41</v>
      </c>
      <c r="Q19" s="84" t="s">
        <v>100</v>
      </c>
      <c r="R19" s="84" t="s">
        <v>111</v>
      </c>
      <c r="S19" s="120" t="s">
        <v>63</v>
      </c>
    </row>
    <row r="20" spans="1:19" s="57" customFormat="1" ht="33" customHeight="1">
      <c r="A20" s="76">
        <v>9</v>
      </c>
      <c r="B20" s="76" t="s">
        <v>87</v>
      </c>
      <c r="C20" s="76" t="s">
        <v>42</v>
      </c>
      <c r="D20" s="77" t="s">
        <v>95</v>
      </c>
      <c r="E20" s="78" t="s">
        <v>96</v>
      </c>
      <c r="F20" s="76" t="s">
        <v>168</v>
      </c>
      <c r="G20" s="79" t="s">
        <v>177</v>
      </c>
      <c r="H20" s="76">
        <v>1</v>
      </c>
      <c r="I20" s="76">
        <v>15</v>
      </c>
      <c r="J20" s="80">
        <v>750000</v>
      </c>
      <c r="K20" s="80">
        <v>750000</v>
      </c>
      <c r="L20" s="80"/>
      <c r="M20" s="80">
        <v>750000</v>
      </c>
      <c r="N20" s="81" t="s">
        <v>181</v>
      </c>
      <c r="O20" s="82" t="s">
        <v>183</v>
      </c>
      <c r="P20" s="83" t="s">
        <v>41</v>
      </c>
      <c r="Q20" s="84" t="s">
        <v>100</v>
      </c>
      <c r="R20" s="84" t="s">
        <v>111</v>
      </c>
      <c r="S20" s="120" t="s">
        <v>63</v>
      </c>
    </row>
    <row r="21" spans="1:19" s="57" customFormat="1" ht="33" customHeight="1">
      <c r="A21" s="76">
        <v>10</v>
      </c>
      <c r="B21" s="76" t="s">
        <v>235</v>
      </c>
      <c r="C21" s="76" t="s">
        <v>42</v>
      </c>
      <c r="D21" s="77" t="s">
        <v>310</v>
      </c>
      <c r="E21" s="78" t="s">
        <v>311</v>
      </c>
      <c r="F21" s="76" t="s">
        <v>381</v>
      </c>
      <c r="G21" s="79" t="s">
        <v>382</v>
      </c>
      <c r="H21" s="76">
        <v>1</v>
      </c>
      <c r="I21" s="76">
        <v>40</v>
      </c>
      <c r="J21" s="80">
        <v>2000000</v>
      </c>
      <c r="K21" s="80">
        <v>2000000</v>
      </c>
      <c r="L21" s="80"/>
      <c r="M21" s="80">
        <v>2000000</v>
      </c>
      <c r="N21" s="81" t="s">
        <v>35</v>
      </c>
      <c r="O21" s="82" t="s">
        <v>451</v>
      </c>
      <c r="P21" s="85" t="s">
        <v>13</v>
      </c>
      <c r="Q21" s="84" t="s">
        <v>224</v>
      </c>
      <c r="R21" s="84" t="s">
        <v>225</v>
      </c>
      <c r="S21" s="120" t="s">
        <v>63</v>
      </c>
    </row>
    <row r="22" spans="1:19" s="57" customFormat="1" ht="33" customHeight="1">
      <c r="A22" s="76">
        <v>11</v>
      </c>
      <c r="B22" s="76" t="s">
        <v>236</v>
      </c>
      <c r="C22" s="76" t="s">
        <v>42</v>
      </c>
      <c r="D22" s="77" t="s">
        <v>312</v>
      </c>
      <c r="E22" s="78" t="s">
        <v>194</v>
      </c>
      <c r="F22" s="76" t="s">
        <v>383</v>
      </c>
      <c r="G22" s="79" t="s">
        <v>384</v>
      </c>
      <c r="H22" s="76">
        <v>1</v>
      </c>
      <c r="I22" s="76">
        <v>20</v>
      </c>
      <c r="J22" s="80">
        <v>1000000</v>
      </c>
      <c r="K22" s="80">
        <v>1000000</v>
      </c>
      <c r="L22" s="80"/>
      <c r="M22" s="80">
        <v>1000000</v>
      </c>
      <c r="N22" s="81" t="s">
        <v>36</v>
      </c>
      <c r="O22" s="82" t="s">
        <v>452</v>
      </c>
      <c r="P22" s="85" t="s">
        <v>13</v>
      </c>
      <c r="Q22" s="84" t="s">
        <v>76</v>
      </c>
      <c r="R22" s="84" t="s">
        <v>104</v>
      </c>
      <c r="S22" s="121" t="s">
        <v>9</v>
      </c>
    </row>
    <row r="23" spans="1:19" s="57" customFormat="1" ht="33" customHeight="1">
      <c r="A23" s="76">
        <v>12</v>
      </c>
      <c r="B23" s="76" t="s">
        <v>237</v>
      </c>
      <c r="C23" s="76" t="s">
        <v>42</v>
      </c>
      <c r="D23" s="77" t="s">
        <v>313</v>
      </c>
      <c r="E23" s="78" t="s">
        <v>314</v>
      </c>
      <c r="F23" s="76" t="s">
        <v>385</v>
      </c>
      <c r="G23" s="79" t="s">
        <v>386</v>
      </c>
      <c r="H23" s="76">
        <v>1</v>
      </c>
      <c r="I23" s="76">
        <v>40</v>
      </c>
      <c r="J23" s="80">
        <v>2000000</v>
      </c>
      <c r="K23" s="80">
        <v>2000000</v>
      </c>
      <c r="L23" s="80"/>
      <c r="M23" s="80">
        <v>2000000</v>
      </c>
      <c r="N23" s="81" t="s">
        <v>35</v>
      </c>
      <c r="O23" s="82" t="s">
        <v>453</v>
      </c>
      <c r="P23" s="83" t="s">
        <v>13</v>
      </c>
      <c r="Q23" s="84" t="s">
        <v>76</v>
      </c>
      <c r="R23" s="84" t="s">
        <v>104</v>
      </c>
      <c r="S23" s="121" t="s">
        <v>9</v>
      </c>
    </row>
    <row r="24" spans="1:19" s="57" customFormat="1" ht="33" customHeight="1">
      <c r="A24" s="76">
        <v>13</v>
      </c>
      <c r="B24" s="76" t="s">
        <v>238</v>
      </c>
      <c r="C24" s="76" t="s">
        <v>42</v>
      </c>
      <c r="D24" s="77" t="s">
        <v>313</v>
      </c>
      <c r="E24" s="78" t="s">
        <v>315</v>
      </c>
      <c r="F24" s="76" t="s">
        <v>387</v>
      </c>
      <c r="G24" s="79" t="s">
        <v>388</v>
      </c>
      <c r="H24" s="76">
        <v>1</v>
      </c>
      <c r="I24" s="76">
        <v>20</v>
      </c>
      <c r="J24" s="80">
        <v>1000000</v>
      </c>
      <c r="K24" s="80">
        <v>1000000</v>
      </c>
      <c r="L24" s="80"/>
      <c r="M24" s="80">
        <v>1000000</v>
      </c>
      <c r="N24" s="81" t="s">
        <v>36</v>
      </c>
      <c r="O24" s="82" t="s">
        <v>454</v>
      </c>
      <c r="P24" s="83" t="s">
        <v>13</v>
      </c>
      <c r="Q24" s="84" t="s">
        <v>76</v>
      </c>
      <c r="R24" s="84" t="s">
        <v>104</v>
      </c>
      <c r="S24" s="121" t="s">
        <v>9</v>
      </c>
    </row>
    <row r="25" spans="1:19" s="57" customFormat="1" ht="33" customHeight="1">
      <c r="A25" s="76">
        <v>14</v>
      </c>
      <c r="B25" s="76" t="s">
        <v>239</v>
      </c>
      <c r="C25" s="76" t="s">
        <v>42</v>
      </c>
      <c r="D25" s="77" t="s">
        <v>316</v>
      </c>
      <c r="E25" s="78" t="s">
        <v>317</v>
      </c>
      <c r="F25" s="76" t="s">
        <v>387</v>
      </c>
      <c r="G25" s="79" t="s">
        <v>388</v>
      </c>
      <c r="H25" s="76">
        <v>1</v>
      </c>
      <c r="I25" s="76">
        <v>20</v>
      </c>
      <c r="J25" s="80">
        <v>1000000</v>
      </c>
      <c r="K25" s="80">
        <v>1000000</v>
      </c>
      <c r="L25" s="80"/>
      <c r="M25" s="80">
        <v>1000000</v>
      </c>
      <c r="N25" s="81" t="s">
        <v>36</v>
      </c>
      <c r="O25" s="82" t="s">
        <v>455</v>
      </c>
      <c r="P25" s="83" t="s">
        <v>13</v>
      </c>
      <c r="Q25" s="84" t="s">
        <v>543</v>
      </c>
      <c r="R25" s="84" t="s">
        <v>550</v>
      </c>
      <c r="S25" s="121" t="s">
        <v>9</v>
      </c>
    </row>
    <row r="26" spans="1:19" s="57" customFormat="1" ht="33" customHeight="1">
      <c r="A26" s="76">
        <v>15</v>
      </c>
      <c r="B26" s="76" t="s">
        <v>240</v>
      </c>
      <c r="C26" s="76" t="s">
        <v>241</v>
      </c>
      <c r="D26" s="77" t="s">
        <v>318</v>
      </c>
      <c r="E26" s="78" t="s">
        <v>319</v>
      </c>
      <c r="F26" s="76" t="s">
        <v>379</v>
      </c>
      <c r="G26" s="79" t="s">
        <v>380</v>
      </c>
      <c r="H26" s="76">
        <v>1</v>
      </c>
      <c r="I26" s="76">
        <v>28</v>
      </c>
      <c r="J26" s="80">
        <v>1400000</v>
      </c>
      <c r="K26" s="80">
        <v>1400000</v>
      </c>
      <c r="L26" s="80"/>
      <c r="M26" s="80">
        <v>1400000</v>
      </c>
      <c r="N26" s="81" t="s">
        <v>60</v>
      </c>
      <c r="O26" s="82" t="s">
        <v>456</v>
      </c>
      <c r="P26" s="85" t="s">
        <v>41</v>
      </c>
      <c r="Q26" s="84" t="s">
        <v>77</v>
      </c>
      <c r="R26" s="84" t="s">
        <v>104</v>
      </c>
      <c r="S26" s="121" t="s">
        <v>9</v>
      </c>
    </row>
    <row r="27" spans="1:19" s="57" customFormat="1" ht="33" customHeight="1">
      <c r="A27" s="76">
        <v>16</v>
      </c>
      <c r="B27" s="76" t="s">
        <v>188</v>
      </c>
      <c r="C27" s="76" t="s">
        <v>42</v>
      </c>
      <c r="D27" s="77" t="s">
        <v>128</v>
      </c>
      <c r="E27" s="78" t="s">
        <v>161</v>
      </c>
      <c r="F27" s="84" t="s">
        <v>389</v>
      </c>
      <c r="G27" s="87" t="s">
        <v>217</v>
      </c>
      <c r="H27" s="76">
        <v>1</v>
      </c>
      <c r="I27" s="76">
        <v>10</v>
      </c>
      <c r="J27" s="80">
        <v>500000</v>
      </c>
      <c r="K27" s="80">
        <v>500000</v>
      </c>
      <c r="L27" s="80"/>
      <c r="M27" s="80">
        <v>500000</v>
      </c>
      <c r="N27" s="81" t="s">
        <v>36</v>
      </c>
      <c r="O27" s="82" t="s">
        <v>223</v>
      </c>
      <c r="P27" s="85" t="s">
        <v>41</v>
      </c>
      <c r="Q27" s="84" t="s">
        <v>138</v>
      </c>
      <c r="R27" s="84" t="s">
        <v>5</v>
      </c>
      <c r="S27" s="121" t="s">
        <v>9</v>
      </c>
    </row>
    <row r="28" spans="1:19" s="57" customFormat="1" ht="33" customHeight="1">
      <c r="A28" s="76">
        <v>17</v>
      </c>
      <c r="B28" s="76" t="s">
        <v>242</v>
      </c>
      <c r="C28" s="76" t="s">
        <v>42</v>
      </c>
      <c r="D28" s="77" t="s">
        <v>320</v>
      </c>
      <c r="E28" s="78" t="s">
        <v>321</v>
      </c>
      <c r="F28" s="76" t="s">
        <v>383</v>
      </c>
      <c r="G28" s="79" t="s">
        <v>384</v>
      </c>
      <c r="H28" s="76">
        <v>1</v>
      </c>
      <c r="I28" s="76">
        <v>40</v>
      </c>
      <c r="J28" s="80">
        <v>2000000</v>
      </c>
      <c r="K28" s="80">
        <v>2000000</v>
      </c>
      <c r="L28" s="80"/>
      <c r="M28" s="80">
        <v>2000000</v>
      </c>
      <c r="N28" s="81" t="s">
        <v>35</v>
      </c>
      <c r="O28" s="82" t="s">
        <v>452</v>
      </c>
      <c r="P28" s="85" t="s">
        <v>13</v>
      </c>
      <c r="Q28" s="84" t="s">
        <v>138</v>
      </c>
      <c r="R28" s="84" t="s">
        <v>5</v>
      </c>
      <c r="S28" s="121" t="s">
        <v>9</v>
      </c>
    </row>
    <row r="29" spans="1:19" s="57" customFormat="1" ht="33" customHeight="1">
      <c r="A29" s="76">
        <v>18</v>
      </c>
      <c r="B29" s="76" t="s">
        <v>243</v>
      </c>
      <c r="C29" s="76" t="s">
        <v>42</v>
      </c>
      <c r="D29" s="77" t="s">
        <v>322</v>
      </c>
      <c r="E29" s="78" t="s">
        <v>33</v>
      </c>
      <c r="F29" s="76" t="s">
        <v>390</v>
      </c>
      <c r="G29" s="76" t="s">
        <v>212</v>
      </c>
      <c r="H29" s="76">
        <v>1</v>
      </c>
      <c r="I29" s="76">
        <v>20</v>
      </c>
      <c r="J29" s="80">
        <v>1000000</v>
      </c>
      <c r="K29" s="80">
        <v>1000000</v>
      </c>
      <c r="L29" s="80"/>
      <c r="M29" s="80">
        <v>1000000</v>
      </c>
      <c r="N29" s="81" t="s">
        <v>35</v>
      </c>
      <c r="O29" s="82" t="s">
        <v>457</v>
      </c>
      <c r="P29" s="85" t="s">
        <v>41</v>
      </c>
      <c r="Q29" s="84" t="s">
        <v>138</v>
      </c>
      <c r="R29" s="84" t="s">
        <v>5</v>
      </c>
      <c r="S29" s="121" t="s">
        <v>9</v>
      </c>
    </row>
    <row r="30" spans="1:19" s="57" customFormat="1" ht="33" customHeight="1">
      <c r="A30" s="76">
        <v>19</v>
      </c>
      <c r="B30" s="76" t="s">
        <v>140</v>
      </c>
      <c r="C30" s="76" t="s">
        <v>42</v>
      </c>
      <c r="D30" s="77" t="s">
        <v>150</v>
      </c>
      <c r="E30" s="78" t="s">
        <v>151</v>
      </c>
      <c r="F30" s="76" t="s">
        <v>391</v>
      </c>
      <c r="G30" s="79" t="s">
        <v>392</v>
      </c>
      <c r="H30" s="76">
        <v>1</v>
      </c>
      <c r="I30" s="76">
        <v>10</v>
      </c>
      <c r="J30" s="80">
        <v>500000</v>
      </c>
      <c r="K30" s="80">
        <v>500000</v>
      </c>
      <c r="L30" s="80"/>
      <c r="M30" s="80">
        <v>500000</v>
      </c>
      <c r="N30" s="81" t="s">
        <v>36</v>
      </c>
      <c r="O30" s="82" t="s">
        <v>178</v>
      </c>
      <c r="P30" s="83" t="s">
        <v>41</v>
      </c>
      <c r="Q30" s="84" t="s">
        <v>1</v>
      </c>
      <c r="R30" s="84" t="s">
        <v>104</v>
      </c>
      <c r="S30" s="121" t="s">
        <v>69</v>
      </c>
    </row>
    <row r="31" spans="1:19" s="57" customFormat="1" ht="33" customHeight="1">
      <c r="A31" s="76">
        <v>20</v>
      </c>
      <c r="B31" s="76" t="s">
        <v>244</v>
      </c>
      <c r="C31" s="76" t="s">
        <v>245</v>
      </c>
      <c r="D31" s="77" t="s">
        <v>323</v>
      </c>
      <c r="E31" s="78" t="s">
        <v>324</v>
      </c>
      <c r="F31" s="76" t="s">
        <v>393</v>
      </c>
      <c r="G31" s="76" t="s">
        <v>202</v>
      </c>
      <c r="H31" s="76">
        <v>1</v>
      </c>
      <c r="I31" s="76">
        <v>12</v>
      </c>
      <c r="J31" s="80">
        <v>600000</v>
      </c>
      <c r="K31" s="80">
        <v>600000</v>
      </c>
      <c r="L31" s="80"/>
      <c r="M31" s="80">
        <v>600000</v>
      </c>
      <c r="N31" s="81" t="s">
        <v>39</v>
      </c>
      <c r="O31" s="82" t="s">
        <v>458</v>
      </c>
      <c r="P31" s="83" t="s">
        <v>41</v>
      </c>
      <c r="Q31" s="84" t="s">
        <v>79</v>
      </c>
      <c r="R31" s="84" t="s">
        <v>104</v>
      </c>
      <c r="S31" s="121" t="s">
        <v>69</v>
      </c>
    </row>
    <row r="32" spans="1:19" s="57" customFormat="1" ht="33" customHeight="1">
      <c r="A32" s="76">
        <v>21</v>
      </c>
      <c r="B32" s="76" t="s">
        <v>244</v>
      </c>
      <c r="C32" s="76" t="s">
        <v>42</v>
      </c>
      <c r="D32" s="77" t="s">
        <v>323</v>
      </c>
      <c r="E32" s="78" t="s">
        <v>324</v>
      </c>
      <c r="F32" s="76" t="s">
        <v>394</v>
      </c>
      <c r="G32" s="76" t="s">
        <v>395</v>
      </c>
      <c r="H32" s="76">
        <v>1</v>
      </c>
      <c r="I32" s="76">
        <v>20</v>
      </c>
      <c r="J32" s="80">
        <v>1000000</v>
      </c>
      <c r="K32" s="80">
        <v>1000000</v>
      </c>
      <c r="L32" s="80"/>
      <c r="M32" s="80">
        <v>1000000</v>
      </c>
      <c r="N32" s="81" t="s">
        <v>35</v>
      </c>
      <c r="O32" s="82" t="s">
        <v>179</v>
      </c>
      <c r="P32" s="83" t="s">
        <v>41</v>
      </c>
      <c r="Q32" s="84" t="s">
        <v>79</v>
      </c>
      <c r="R32" s="84" t="s">
        <v>104</v>
      </c>
      <c r="S32" s="121" t="s">
        <v>69</v>
      </c>
    </row>
    <row r="33" spans="1:19" s="57" customFormat="1" ht="33" customHeight="1">
      <c r="A33" s="76">
        <v>22</v>
      </c>
      <c r="B33" s="76" t="s">
        <v>246</v>
      </c>
      <c r="C33" s="76" t="s">
        <v>247</v>
      </c>
      <c r="D33" s="77" t="s">
        <v>325</v>
      </c>
      <c r="E33" s="78" t="s">
        <v>122</v>
      </c>
      <c r="F33" s="76" t="s">
        <v>164</v>
      </c>
      <c r="G33" s="76" t="s">
        <v>173</v>
      </c>
      <c r="H33" s="76">
        <v>1</v>
      </c>
      <c r="I33" s="76">
        <v>40</v>
      </c>
      <c r="J33" s="80">
        <v>2000000</v>
      </c>
      <c r="K33" s="80">
        <v>2000000</v>
      </c>
      <c r="L33" s="80"/>
      <c r="M33" s="80">
        <v>2000000</v>
      </c>
      <c r="N33" s="81" t="s">
        <v>23</v>
      </c>
      <c r="O33" s="82" t="s">
        <v>459</v>
      </c>
      <c r="P33" s="83" t="s">
        <v>41</v>
      </c>
      <c r="Q33" s="84" t="s">
        <v>75</v>
      </c>
      <c r="R33" s="84" t="s">
        <v>104</v>
      </c>
      <c r="S33" s="121" t="s">
        <v>66</v>
      </c>
    </row>
    <row r="34" spans="1:19" s="57" customFormat="1" ht="33" customHeight="1">
      <c r="A34" s="76">
        <v>23</v>
      </c>
      <c r="B34" s="76" t="s">
        <v>186</v>
      </c>
      <c r="C34" s="76" t="s">
        <v>189</v>
      </c>
      <c r="D34" s="77" t="s">
        <v>156</v>
      </c>
      <c r="E34" s="78" t="s">
        <v>196</v>
      </c>
      <c r="F34" s="76" t="s">
        <v>204</v>
      </c>
      <c r="G34" s="76" t="s">
        <v>205</v>
      </c>
      <c r="H34" s="76">
        <v>1</v>
      </c>
      <c r="I34" s="76">
        <v>40</v>
      </c>
      <c r="J34" s="80">
        <v>2000000</v>
      </c>
      <c r="K34" s="80">
        <v>2000000</v>
      </c>
      <c r="L34" s="80"/>
      <c r="M34" s="80">
        <v>2000000</v>
      </c>
      <c r="N34" s="81" t="s">
        <v>23</v>
      </c>
      <c r="O34" s="82" t="s">
        <v>201</v>
      </c>
      <c r="P34" s="83" t="s">
        <v>41</v>
      </c>
      <c r="Q34" s="84" t="s">
        <v>75</v>
      </c>
      <c r="R34" s="84" t="s">
        <v>104</v>
      </c>
      <c r="S34" s="121" t="s">
        <v>66</v>
      </c>
    </row>
    <row r="35" spans="1:19" s="57" customFormat="1" ht="33" customHeight="1">
      <c r="A35" s="76">
        <v>24</v>
      </c>
      <c r="B35" s="76" t="s">
        <v>186</v>
      </c>
      <c r="C35" s="76" t="s">
        <v>189</v>
      </c>
      <c r="D35" s="77" t="s">
        <v>156</v>
      </c>
      <c r="E35" s="78" t="s">
        <v>196</v>
      </c>
      <c r="F35" s="76" t="s">
        <v>204</v>
      </c>
      <c r="G35" s="79" t="s">
        <v>205</v>
      </c>
      <c r="H35" s="76">
        <v>1</v>
      </c>
      <c r="I35" s="76">
        <v>40</v>
      </c>
      <c r="J35" s="80">
        <v>2000000</v>
      </c>
      <c r="K35" s="80">
        <v>2000000</v>
      </c>
      <c r="L35" s="80"/>
      <c r="M35" s="80">
        <v>2000000</v>
      </c>
      <c r="N35" s="81" t="s">
        <v>23</v>
      </c>
      <c r="O35" s="82" t="s">
        <v>460</v>
      </c>
      <c r="P35" s="85" t="s">
        <v>41</v>
      </c>
      <c r="Q35" s="84" t="s">
        <v>75</v>
      </c>
      <c r="R35" s="84" t="s">
        <v>104</v>
      </c>
      <c r="S35" s="121" t="s">
        <v>66</v>
      </c>
    </row>
    <row r="36" spans="1:19" s="57" customFormat="1" ht="33" customHeight="1">
      <c r="A36" s="76">
        <v>25</v>
      </c>
      <c r="B36" s="76" t="s">
        <v>248</v>
      </c>
      <c r="C36" s="76" t="s">
        <v>249</v>
      </c>
      <c r="D36" s="77" t="s">
        <v>326</v>
      </c>
      <c r="E36" s="78" t="s">
        <v>327</v>
      </c>
      <c r="F36" s="76" t="s">
        <v>396</v>
      </c>
      <c r="G36" s="79" t="s">
        <v>397</v>
      </c>
      <c r="H36" s="76">
        <v>1</v>
      </c>
      <c r="I36" s="76">
        <v>40</v>
      </c>
      <c r="J36" s="80">
        <v>2000000</v>
      </c>
      <c r="K36" s="80">
        <v>2000000</v>
      </c>
      <c r="L36" s="80"/>
      <c r="M36" s="80">
        <v>2000000</v>
      </c>
      <c r="N36" s="81" t="s">
        <v>23</v>
      </c>
      <c r="O36" s="82" t="s">
        <v>461</v>
      </c>
      <c r="P36" s="83" t="s">
        <v>41</v>
      </c>
      <c r="Q36" s="84" t="s">
        <v>75</v>
      </c>
      <c r="R36" s="84" t="s">
        <v>104</v>
      </c>
      <c r="S36" s="121" t="s">
        <v>66</v>
      </c>
    </row>
    <row r="37" spans="1:19" s="57" customFormat="1" ht="33" customHeight="1">
      <c r="A37" s="76">
        <v>26</v>
      </c>
      <c r="B37" s="76" t="s">
        <v>248</v>
      </c>
      <c r="C37" s="76" t="s">
        <v>250</v>
      </c>
      <c r="D37" s="77" t="s">
        <v>326</v>
      </c>
      <c r="E37" s="78" t="s">
        <v>327</v>
      </c>
      <c r="F37" s="76" t="s">
        <v>396</v>
      </c>
      <c r="G37" s="79" t="s">
        <v>397</v>
      </c>
      <c r="H37" s="76">
        <v>1</v>
      </c>
      <c r="I37" s="76">
        <v>60</v>
      </c>
      <c r="J37" s="80">
        <v>3000000</v>
      </c>
      <c r="K37" s="80">
        <v>3000000</v>
      </c>
      <c r="L37" s="80"/>
      <c r="M37" s="80">
        <v>3000000</v>
      </c>
      <c r="N37" s="81" t="s">
        <v>462</v>
      </c>
      <c r="O37" s="82" t="s">
        <v>463</v>
      </c>
      <c r="P37" s="83" t="s">
        <v>41</v>
      </c>
      <c r="Q37" s="84" t="s">
        <v>75</v>
      </c>
      <c r="R37" s="84" t="s">
        <v>104</v>
      </c>
      <c r="S37" s="121" t="s">
        <v>66</v>
      </c>
    </row>
    <row r="38" spans="1:19" s="57" customFormat="1" ht="33" customHeight="1">
      <c r="A38" s="76">
        <v>27</v>
      </c>
      <c r="B38" s="76" t="s">
        <v>143</v>
      </c>
      <c r="C38" s="76" t="s">
        <v>42</v>
      </c>
      <c r="D38" s="77" t="s">
        <v>129</v>
      </c>
      <c r="E38" s="78" t="s">
        <v>132</v>
      </c>
      <c r="F38" s="76" t="s">
        <v>165</v>
      </c>
      <c r="G38" s="79" t="s">
        <v>174</v>
      </c>
      <c r="H38" s="76">
        <v>1</v>
      </c>
      <c r="I38" s="76">
        <v>15</v>
      </c>
      <c r="J38" s="80">
        <v>750000</v>
      </c>
      <c r="K38" s="80">
        <v>750000</v>
      </c>
      <c r="L38" s="80"/>
      <c r="M38" s="80">
        <v>750000</v>
      </c>
      <c r="N38" s="81" t="s">
        <v>181</v>
      </c>
      <c r="O38" s="82" t="s">
        <v>182</v>
      </c>
      <c r="P38" s="83" t="s">
        <v>41</v>
      </c>
      <c r="Q38" s="84" t="s">
        <v>75</v>
      </c>
      <c r="R38" s="84" t="s">
        <v>104</v>
      </c>
      <c r="S38" s="121" t="s">
        <v>66</v>
      </c>
    </row>
    <row r="39" spans="1:19" s="57" customFormat="1" ht="33" customHeight="1">
      <c r="A39" s="76">
        <v>28</v>
      </c>
      <c r="B39" s="76" t="s">
        <v>118</v>
      </c>
      <c r="C39" s="76" t="s">
        <v>42</v>
      </c>
      <c r="D39" s="77" t="s">
        <v>125</v>
      </c>
      <c r="E39" s="78" t="s">
        <v>126</v>
      </c>
      <c r="F39" s="76" t="s">
        <v>398</v>
      </c>
      <c r="G39" s="79" t="s">
        <v>203</v>
      </c>
      <c r="H39" s="76">
        <v>1</v>
      </c>
      <c r="I39" s="76">
        <v>20</v>
      </c>
      <c r="J39" s="80">
        <v>1000000</v>
      </c>
      <c r="K39" s="80">
        <v>1000000</v>
      </c>
      <c r="L39" s="80"/>
      <c r="M39" s="80">
        <v>1000000</v>
      </c>
      <c r="N39" s="81" t="s">
        <v>35</v>
      </c>
      <c r="O39" s="82" t="s">
        <v>220</v>
      </c>
      <c r="P39" s="85" t="s">
        <v>41</v>
      </c>
      <c r="Q39" s="84" t="s">
        <v>75</v>
      </c>
      <c r="R39" s="84" t="s">
        <v>104</v>
      </c>
      <c r="S39" s="121" t="s">
        <v>66</v>
      </c>
    </row>
    <row r="40" spans="1:19" s="57" customFormat="1" ht="33" customHeight="1">
      <c r="A40" s="76">
        <v>29</v>
      </c>
      <c r="B40" s="76" t="s">
        <v>144</v>
      </c>
      <c r="C40" s="76" t="s">
        <v>146</v>
      </c>
      <c r="D40" s="77" t="s">
        <v>17</v>
      </c>
      <c r="E40" s="78" t="s">
        <v>73</v>
      </c>
      <c r="F40" s="76" t="s">
        <v>163</v>
      </c>
      <c r="G40" s="79" t="s">
        <v>172</v>
      </c>
      <c r="H40" s="76">
        <v>1</v>
      </c>
      <c r="I40" s="76">
        <v>40</v>
      </c>
      <c r="J40" s="80">
        <v>2000000</v>
      </c>
      <c r="K40" s="80">
        <v>2000000</v>
      </c>
      <c r="L40" s="80"/>
      <c r="M40" s="80">
        <v>2000000</v>
      </c>
      <c r="N40" s="81" t="s">
        <v>23</v>
      </c>
      <c r="O40" s="82" t="s">
        <v>464</v>
      </c>
      <c r="P40" s="85" t="s">
        <v>41</v>
      </c>
      <c r="Q40" s="84" t="s">
        <v>80</v>
      </c>
      <c r="R40" s="84" t="s">
        <v>107</v>
      </c>
      <c r="S40" s="121" t="s">
        <v>66</v>
      </c>
    </row>
    <row r="41" spans="1:19" s="57" customFormat="1" ht="33" customHeight="1">
      <c r="A41" s="76">
        <v>30</v>
      </c>
      <c r="B41" s="76" t="s">
        <v>72</v>
      </c>
      <c r="C41" s="76" t="s">
        <v>251</v>
      </c>
      <c r="D41" s="77" t="s">
        <v>32</v>
      </c>
      <c r="E41" s="78" t="s">
        <v>12</v>
      </c>
      <c r="F41" s="76" t="s">
        <v>396</v>
      </c>
      <c r="G41" s="79" t="s">
        <v>397</v>
      </c>
      <c r="H41" s="76">
        <v>1</v>
      </c>
      <c r="I41" s="76">
        <v>40</v>
      </c>
      <c r="J41" s="80">
        <v>2000000</v>
      </c>
      <c r="K41" s="80">
        <v>2000000</v>
      </c>
      <c r="L41" s="80"/>
      <c r="M41" s="80">
        <v>2000000</v>
      </c>
      <c r="N41" s="81" t="s">
        <v>23</v>
      </c>
      <c r="O41" s="82" t="s">
        <v>465</v>
      </c>
      <c r="P41" s="83" t="s">
        <v>41</v>
      </c>
      <c r="Q41" s="84" t="s">
        <v>83</v>
      </c>
      <c r="R41" s="84" t="s">
        <v>108</v>
      </c>
      <c r="S41" s="121" t="s">
        <v>66</v>
      </c>
    </row>
    <row r="42" spans="1:19" s="57" customFormat="1" ht="33" customHeight="1">
      <c r="A42" s="76">
        <v>31</v>
      </c>
      <c r="B42" s="76" t="s">
        <v>72</v>
      </c>
      <c r="C42" s="76" t="s">
        <v>251</v>
      </c>
      <c r="D42" s="77" t="s">
        <v>32</v>
      </c>
      <c r="E42" s="78" t="s">
        <v>12</v>
      </c>
      <c r="F42" s="76" t="s">
        <v>396</v>
      </c>
      <c r="G42" s="79" t="s">
        <v>397</v>
      </c>
      <c r="H42" s="76">
        <v>1</v>
      </c>
      <c r="I42" s="76">
        <v>40</v>
      </c>
      <c r="J42" s="80">
        <v>2000000</v>
      </c>
      <c r="K42" s="80">
        <v>2000000</v>
      </c>
      <c r="L42" s="80"/>
      <c r="M42" s="80">
        <v>2000000</v>
      </c>
      <c r="N42" s="81" t="s">
        <v>23</v>
      </c>
      <c r="O42" s="82" t="s">
        <v>466</v>
      </c>
      <c r="P42" s="83" t="s">
        <v>41</v>
      </c>
      <c r="Q42" s="84" t="s">
        <v>83</v>
      </c>
      <c r="R42" s="84" t="s">
        <v>108</v>
      </c>
      <c r="S42" s="121" t="s">
        <v>66</v>
      </c>
    </row>
    <row r="43" spans="1:19" s="57" customFormat="1" ht="33" customHeight="1">
      <c r="A43" s="76">
        <v>32</v>
      </c>
      <c r="B43" s="76" t="s">
        <v>72</v>
      </c>
      <c r="C43" s="76" t="s">
        <v>190</v>
      </c>
      <c r="D43" s="77" t="s">
        <v>32</v>
      </c>
      <c r="E43" s="78" t="s">
        <v>12</v>
      </c>
      <c r="F43" s="76" t="s">
        <v>204</v>
      </c>
      <c r="G43" s="79" t="s">
        <v>205</v>
      </c>
      <c r="H43" s="76">
        <v>1</v>
      </c>
      <c r="I43" s="76">
        <v>40</v>
      </c>
      <c r="J43" s="80">
        <v>2000000</v>
      </c>
      <c r="K43" s="80">
        <v>2000000</v>
      </c>
      <c r="L43" s="80"/>
      <c r="M43" s="80">
        <v>2000000</v>
      </c>
      <c r="N43" s="81" t="s">
        <v>23</v>
      </c>
      <c r="O43" s="82" t="s">
        <v>348</v>
      </c>
      <c r="P43" s="83" t="s">
        <v>41</v>
      </c>
      <c r="Q43" s="84" t="s">
        <v>83</v>
      </c>
      <c r="R43" s="84" t="s">
        <v>108</v>
      </c>
      <c r="S43" s="121" t="s">
        <v>66</v>
      </c>
    </row>
    <row r="44" spans="1:19" s="57" customFormat="1" ht="33" customHeight="1">
      <c r="A44" s="76">
        <v>33</v>
      </c>
      <c r="B44" s="76" t="s">
        <v>72</v>
      </c>
      <c r="C44" s="76" t="s">
        <v>252</v>
      </c>
      <c r="D44" s="77" t="s">
        <v>32</v>
      </c>
      <c r="E44" s="78" t="s">
        <v>12</v>
      </c>
      <c r="F44" s="76" t="s">
        <v>206</v>
      </c>
      <c r="G44" s="79" t="s">
        <v>207</v>
      </c>
      <c r="H44" s="76">
        <v>1</v>
      </c>
      <c r="I44" s="76">
        <v>40</v>
      </c>
      <c r="J44" s="80">
        <v>2000000</v>
      </c>
      <c r="K44" s="80">
        <v>2000000</v>
      </c>
      <c r="L44" s="80"/>
      <c r="M44" s="80">
        <v>2000000</v>
      </c>
      <c r="N44" s="81" t="s">
        <v>23</v>
      </c>
      <c r="O44" s="82" t="s">
        <v>467</v>
      </c>
      <c r="P44" s="83" t="s">
        <v>41</v>
      </c>
      <c r="Q44" s="84" t="s">
        <v>83</v>
      </c>
      <c r="R44" s="84" t="s">
        <v>108</v>
      </c>
      <c r="S44" s="121" t="s">
        <v>66</v>
      </c>
    </row>
    <row r="45" spans="1:19" s="57" customFormat="1" ht="33" customHeight="1">
      <c r="A45" s="76">
        <v>34</v>
      </c>
      <c r="B45" s="76" t="s">
        <v>253</v>
      </c>
      <c r="C45" s="76" t="s">
        <v>147</v>
      </c>
      <c r="D45" s="77" t="s">
        <v>328</v>
      </c>
      <c r="E45" s="78" t="s">
        <v>329</v>
      </c>
      <c r="F45" s="76" t="s">
        <v>163</v>
      </c>
      <c r="G45" s="79" t="s">
        <v>172</v>
      </c>
      <c r="H45" s="76">
        <v>1</v>
      </c>
      <c r="I45" s="76">
        <v>40</v>
      </c>
      <c r="J45" s="80">
        <v>2000000</v>
      </c>
      <c r="K45" s="80">
        <v>2000000</v>
      </c>
      <c r="L45" s="80"/>
      <c r="M45" s="80">
        <v>2000000</v>
      </c>
      <c r="N45" s="81" t="s">
        <v>23</v>
      </c>
      <c r="O45" s="82" t="s">
        <v>468</v>
      </c>
      <c r="P45" s="83" t="s">
        <v>41</v>
      </c>
      <c r="Q45" s="84" t="s">
        <v>544</v>
      </c>
      <c r="R45" s="84" t="s">
        <v>551</v>
      </c>
      <c r="S45" s="121" t="s">
        <v>66</v>
      </c>
    </row>
    <row r="46" spans="1:19" s="57" customFormat="1" ht="33" customHeight="1">
      <c r="A46" s="76">
        <v>35</v>
      </c>
      <c r="B46" s="76" t="s">
        <v>86</v>
      </c>
      <c r="C46" s="76" t="s">
        <v>254</v>
      </c>
      <c r="D46" s="77" t="s">
        <v>92</v>
      </c>
      <c r="E46" s="78" t="s">
        <v>59</v>
      </c>
      <c r="F46" s="76" t="s">
        <v>204</v>
      </c>
      <c r="G46" s="79" t="s">
        <v>205</v>
      </c>
      <c r="H46" s="76">
        <v>1</v>
      </c>
      <c r="I46" s="76">
        <v>40</v>
      </c>
      <c r="J46" s="80">
        <v>2000000</v>
      </c>
      <c r="K46" s="80">
        <v>2000000</v>
      </c>
      <c r="L46" s="80"/>
      <c r="M46" s="80">
        <v>2000000</v>
      </c>
      <c r="N46" s="81" t="s">
        <v>23</v>
      </c>
      <c r="O46" s="82" t="s">
        <v>469</v>
      </c>
      <c r="P46" s="83" t="s">
        <v>41</v>
      </c>
      <c r="Q46" s="84" t="s">
        <v>99</v>
      </c>
      <c r="R46" s="84" t="s">
        <v>109</v>
      </c>
      <c r="S46" s="121" t="s">
        <v>66</v>
      </c>
    </row>
    <row r="47" spans="1:19" s="57" customFormat="1" ht="33" customHeight="1">
      <c r="A47" s="76">
        <v>36</v>
      </c>
      <c r="B47" s="76" t="s">
        <v>86</v>
      </c>
      <c r="C47" s="76" t="s">
        <v>254</v>
      </c>
      <c r="D47" s="77" t="s">
        <v>92</v>
      </c>
      <c r="E47" s="78" t="s">
        <v>59</v>
      </c>
      <c r="F47" s="76" t="s">
        <v>204</v>
      </c>
      <c r="G47" s="79" t="s">
        <v>205</v>
      </c>
      <c r="H47" s="76">
        <v>1</v>
      </c>
      <c r="I47" s="76">
        <v>40</v>
      </c>
      <c r="J47" s="80">
        <v>2000000</v>
      </c>
      <c r="K47" s="80">
        <v>2000000</v>
      </c>
      <c r="L47" s="80"/>
      <c r="M47" s="80">
        <v>2000000</v>
      </c>
      <c r="N47" s="81" t="s">
        <v>23</v>
      </c>
      <c r="O47" s="82" t="s">
        <v>470</v>
      </c>
      <c r="P47" s="85" t="s">
        <v>41</v>
      </c>
      <c r="Q47" s="84" t="s">
        <v>99</v>
      </c>
      <c r="R47" s="84" t="s">
        <v>109</v>
      </c>
      <c r="S47" s="121" t="s">
        <v>66</v>
      </c>
    </row>
    <row r="48" spans="1:19" s="57" customFormat="1" ht="33" customHeight="1">
      <c r="A48" s="76">
        <v>37</v>
      </c>
      <c r="B48" s="76" t="s">
        <v>71</v>
      </c>
      <c r="C48" s="76" t="s">
        <v>255</v>
      </c>
      <c r="D48" s="77" t="s">
        <v>10</v>
      </c>
      <c r="E48" s="78" t="s">
        <v>11</v>
      </c>
      <c r="F48" s="76" t="s">
        <v>396</v>
      </c>
      <c r="G48" s="79" t="s">
        <v>397</v>
      </c>
      <c r="H48" s="76">
        <v>1</v>
      </c>
      <c r="I48" s="76">
        <v>40</v>
      </c>
      <c r="J48" s="80">
        <v>2000000</v>
      </c>
      <c r="K48" s="80">
        <v>2000000</v>
      </c>
      <c r="L48" s="80"/>
      <c r="M48" s="80">
        <v>2000000</v>
      </c>
      <c r="N48" s="81" t="s">
        <v>23</v>
      </c>
      <c r="O48" s="82" t="s">
        <v>471</v>
      </c>
      <c r="P48" s="85" t="s">
        <v>41</v>
      </c>
      <c r="Q48" s="84" t="s">
        <v>82</v>
      </c>
      <c r="R48" s="84" t="s">
        <v>110</v>
      </c>
      <c r="S48" s="121" t="s">
        <v>66</v>
      </c>
    </row>
    <row r="49" spans="1:19" s="57" customFormat="1" ht="33" customHeight="1">
      <c r="A49" s="76">
        <v>38</v>
      </c>
      <c r="B49" s="76" t="s">
        <v>71</v>
      </c>
      <c r="C49" s="76" t="s">
        <v>42</v>
      </c>
      <c r="D49" s="77" t="s">
        <v>10</v>
      </c>
      <c r="E49" s="78" t="s">
        <v>11</v>
      </c>
      <c r="F49" s="76" t="s">
        <v>399</v>
      </c>
      <c r="G49" s="79" t="s">
        <v>400</v>
      </c>
      <c r="H49" s="76">
        <v>1</v>
      </c>
      <c r="I49" s="76">
        <v>40</v>
      </c>
      <c r="J49" s="80">
        <v>2000000</v>
      </c>
      <c r="K49" s="80">
        <v>2000000</v>
      </c>
      <c r="L49" s="80"/>
      <c r="M49" s="80">
        <v>2000000</v>
      </c>
      <c r="N49" s="81" t="s">
        <v>35</v>
      </c>
      <c r="O49" s="82" t="s">
        <v>472</v>
      </c>
      <c r="P49" s="85" t="s">
        <v>13</v>
      </c>
      <c r="Q49" s="84" t="s">
        <v>82</v>
      </c>
      <c r="R49" s="84" t="s">
        <v>110</v>
      </c>
      <c r="S49" s="121" t="s">
        <v>66</v>
      </c>
    </row>
    <row r="50" spans="1:19" s="57" customFormat="1" ht="33" customHeight="1">
      <c r="A50" s="76">
        <v>39</v>
      </c>
      <c r="B50" s="76" t="s">
        <v>256</v>
      </c>
      <c r="C50" s="76" t="s">
        <v>189</v>
      </c>
      <c r="D50" s="77" t="s">
        <v>330</v>
      </c>
      <c r="E50" s="78" t="s">
        <v>307</v>
      </c>
      <c r="F50" s="76" t="s">
        <v>204</v>
      </c>
      <c r="G50" s="79" t="s">
        <v>205</v>
      </c>
      <c r="H50" s="76">
        <v>1</v>
      </c>
      <c r="I50" s="76">
        <v>40</v>
      </c>
      <c r="J50" s="80">
        <v>2000000</v>
      </c>
      <c r="K50" s="80">
        <v>2000000</v>
      </c>
      <c r="L50" s="80"/>
      <c r="M50" s="80">
        <v>2000000</v>
      </c>
      <c r="N50" s="81" t="s">
        <v>23</v>
      </c>
      <c r="O50" s="82" t="s">
        <v>473</v>
      </c>
      <c r="P50" s="85" t="s">
        <v>41</v>
      </c>
      <c r="Q50" s="84" t="s">
        <v>4</v>
      </c>
      <c r="R50" s="84" t="s">
        <v>112</v>
      </c>
      <c r="S50" s="121" t="s">
        <v>66</v>
      </c>
    </row>
    <row r="51" spans="1:19" s="57" customFormat="1" ht="33" customHeight="1">
      <c r="A51" s="76">
        <v>40</v>
      </c>
      <c r="B51" s="76" t="s">
        <v>257</v>
      </c>
      <c r="C51" s="76" t="s">
        <v>258</v>
      </c>
      <c r="D51" s="77" t="s">
        <v>123</v>
      </c>
      <c r="E51" s="78" t="s">
        <v>124</v>
      </c>
      <c r="F51" s="76" t="s">
        <v>401</v>
      </c>
      <c r="G51" s="79" t="s">
        <v>402</v>
      </c>
      <c r="H51" s="76">
        <v>1</v>
      </c>
      <c r="I51" s="76">
        <v>14</v>
      </c>
      <c r="J51" s="80">
        <v>650000</v>
      </c>
      <c r="K51" s="80">
        <v>650000</v>
      </c>
      <c r="L51" s="80"/>
      <c r="M51" s="80">
        <v>650000</v>
      </c>
      <c r="N51" s="81" t="s">
        <v>38</v>
      </c>
      <c r="O51" s="82" t="s">
        <v>474</v>
      </c>
      <c r="P51" s="85" t="s">
        <v>41</v>
      </c>
      <c r="Q51" s="84" t="s">
        <v>78</v>
      </c>
      <c r="R51" s="84" t="s">
        <v>104</v>
      </c>
      <c r="S51" s="121" t="s">
        <v>68</v>
      </c>
    </row>
    <row r="52" spans="1:19" s="57" customFormat="1" ht="33" customHeight="1">
      <c r="A52" s="76">
        <v>41</v>
      </c>
      <c r="B52" s="76" t="s">
        <v>259</v>
      </c>
      <c r="C52" s="76" t="s">
        <v>258</v>
      </c>
      <c r="D52" s="77" t="s">
        <v>331</v>
      </c>
      <c r="E52" s="78" t="s">
        <v>90</v>
      </c>
      <c r="F52" s="76" t="s">
        <v>403</v>
      </c>
      <c r="G52" s="79" t="s">
        <v>404</v>
      </c>
      <c r="H52" s="76">
        <v>1</v>
      </c>
      <c r="I52" s="76">
        <v>14</v>
      </c>
      <c r="J52" s="80">
        <v>650000</v>
      </c>
      <c r="K52" s="80">
        <v>650000</v>
      </c>
      <c r="L52" s="80"/>
      <c r="M52" s="80">
        <v>650000</v>
      </c>
      <c r="N52" s="81" t="s">
        <v>38</v>
      </c>
      <c r="O52" s="82" t="s">
        <v>475</v>
      </c>
      <c r="P52" s="83" t="s">
        <v>41</v>
      </c>
      <c r="Q52" s="84" t="s">
        <v>139</v>
      </c>
      <c r="R52" s="84" t="s">
        <v>104</v>
      </c>
      <c r="S52" s="121" t="s">
        <v>68</v>
      </c>
    </row>
    <row r="53" spans="1:19" s="57" customFormat="1" ht="33" customHeight="1">
      <c r="A53" s="76">
        <v>42</v>
      </c>
      <c r="B53" s="76" t="s">
        <v>259</v>
      </c>
      <c r="C53" s="76" t="s">
        <v>260</v>
      </c>
      <c r="D53" s="77" t="s">
        <v>331</v>
      </c>
      <c r="E53" s="78" t="s">
        <v>90</v>
      </c>
      <c r="F53" s="76" t="s">
        <v>403</v>
      </c>
      <c r="G53" s="79" t="s">
        <v>404</v>
      </c>
      <c r="H53" s="76">
        <v>1</v>
      </c>
      <c r="I53" s="76">
        <v>14</v>
      </c>
      <c r="J53" s="80">
        <v>650000</v>
      </c>
      <c r="K53" s="80">
        <v>650000</v>
      </c>
      <c r="L53" s="80"/>
      <c r="M53" s="80">
        <v>650000</v>
      </c>
      <c r="N53" s="81" t="s">
        <v>38</v>
      </c>
      <c r="O53" s="82" t="s">
        <v>476</v>
      </c>
      <c r="P53" s="85" t="s">
        <v>41</v>
      </c>
      <c r="Q53" s="84" t="s">
        <v>139</v>
      </c>
      <c r="R53" s="84" t="s">
        <v>104</v>
      </c>
      <c r="S53" s="121" t="s">
        <v>68</v>
      </c>
    </row>
    <row r="54" spans="1:19" s="57" customFormat="1" ht="33" customHeight="1">
      <c r="A54" s="76">
        <v>43</v>
      </c>
      <c r="B54" s="76" t="s">
        <v>259</v>
      </c>
      <c r="C54" s="76" t="s">
        <v>193</v>
      </c>
      <c r="D54" s="77" t="s">
        <v>331</v>
      </c>
      <c r="E54" s="78" t="s">
        <v>90</v>
      </c>
      <c r="F54" s="76" t="s">
        <v>213</v>
      </c>
      <c r="G54" s="79" t="s">
        <v>214</v>
      </c>
      <c r="H54" s="76">
        <v>1</v>
      </c>
      <c r="I54" s="76">
        <v>12</v>
      </c>
      <c r="J54" s="80">
        <v>600000</v>
      </c>
      <c r="K54" s="80">
        <v>600000</v>
      </c>
      <c r="L54" s="80"/>
      <c r="M54" s="80">
        <v>600000</v>
      </c>
      <c r="N54" s="81" t="s">
        <v>39</v>
      </c>
      <c r="O54" s="82" t="s">
        <v>477</v>
      </c>
      <c r="P54" s="85" t="s">
        <v>41</v>
      </c>
      <c r="Q54" s="84" t="s">
        <v>139</v>
      </c>
      <c r="R54" s="84" t="s">
        <v>104</v>
      </c>
      <c r="S54" s="121" t="s">
        <v>68</v>
      </c>
    </row>
    <row r="55" spans="1:19" s="57" customFormat="1" ht="33" customHeight="1">
      <c r="A55" s="76">
        <v>44</v>
      </c>
      <c r="B55" s="76" t="s">
        <v>187</v>
      </c>
      <c r="C55" s="76" t="s">
        <v>42</v>
      </c>
      <c r="D55" s="77" t="s">
        <v>127</v>
      </c>
      <c r="E55" s="78" t="s">
        <v>200</v>
      </c>
      <c r="F55" s="76" t="s">
        <v>215</v>
      </c>
      <c r="G55" s="79" t="s">
        <v>216</v>
      </c>
      <c r="H55" s="76">
        <v>1</v>
      </c>
      <c r="I55" s="76">
        <v>10</v>
      </c>
      <c r="J55" s="80">
        <v>500000</v>
      </c>
      <c r="K55" s="80">
        <v>500000</v>
      </c>
      <c r="L55" s="80"/>
      <c r="M55" s="80">
        <v>500000</v>
      </c>
      <c r="N55" s="81" t="s">
        <v>36</v>
      </c>
      <c r="O55" s="82" t="s">
        <v>222</v>
      </c>
      <c r="P55" s="85" t="s">
        <v>41</v>
      </c>
      <c r="Q55" s="84" t="s">
        <v>226</v>
      </c>
      <c r="R55" s="84" t="s">
        <v>227</v>
      </c>
      <c r="S55" s="121" t="s">
        <v>68</v>
      </c>
    </row>
    <row r="56" spans="1:19" s="57" customFormat="1" ht="33" customHeight="1">
      <c r="A56" s="76">
        <v>45</v>
      </c>
      <c r="B56" s="76" t="s">
        <v>187</v>
      </c>
      <c r="C56" s="76" t="s">
        <v>42</v>
      </c>
      <c r="D56" s="77" t="s">
        <v>127</v>
      </c>
      <c r="E56" s="78" t="s">
        <v>200</v>
      </c>
      <c r="F56" s="76" t="s">
        <v>213</v>
      </c>
      <c r="G56" s="79" t="s">
        <v>216</v>
      </c>
      <c r="H56" s="76">
        <v>1</v>
      </c>
      <c r="I56" s="76">
        <v>10</v>
      </c>
      <c r="J56" s="80">
        <v>500000</v>
      </c>
      <c r="K56" s="80">
        <v>500000</v>
      </c>
      <c r="L56" s="80"/>
      <c r="M56" s="80">
        <v>500000</v>
      </c>
      <c r="N56" s="81" t="s">
        <v>36</v>
      </c>
      <c r="O56" s="82" t="s">
        <v>219</v>
      </c>
      <c r="P56" s="83" t="s">
        <v>41</v>
      </c>
      <c r="Q56" s="84" t="s">
        <v>226</v>
      </c>
      <c r="R56" s="84" t="s">
        <v>227</v>
      </c>
      <c r="S56" s="121" t="s">
        <v>68</v>
      </c>
    </row>
    <row r="57" spans="1:19" s="57" customFormat="1" ht="33" customHeight="1">
      <c r="A57" s="76">
        <v>46</v>
      </c>
      <c r="B57" s="76" t="s">
        <v>261</v>
      </c>
      <c r="C57" s="76" t="s">
        <v>262</v>
      </c>
      <c r="D57" s="77" t="s">
        <v>332</v>
      </c>
      <c r="E57" s="78" t="s">
        <v>59</v>
      </c>
      <c r="F57" s="76" t="s">
        <v>405</v>
      </c>
      <c r="G57" s="79" t="s">
        <v>208</v>
      </c>
      <c r="H57" s="76">
        <v>1</v>
      </c>
      <c r="I57" s="76">
        <v>28</v>
      </c>
      <c r="J57" s="80">
        <v>1400000</v>
      </c>
      <c r="K57" s="80">
        <v>1400000</v>
      </c>
      <c r="L57" s="80"/>
      <c r="M57" s="80">
        <v>1400000</v>
      </c>
      <c r="N57" s="81" t="s">
        <v>60</v>
      </c>
      <c r="O57" s="82" t="s">
        <v>478</v>
      </c>
      <c r="P57" s="83" t="s">
        <v>41</v>
      </c>
      <c r="Q57" s="84" t="s">
        <v>545</v>
      </c>
      <c r="R57" s="84" t="s">
        <v>552</v>
      </c>
      <c r="S57" s="121" t="s">
        <v>68</v>
      </c>
    </row>
    <row r="58" spans="1:19" s="57" customFormat="1" ht="33" customHeight="1">
      <c r="A58" s="76">
        <v>47</v>
      </c>
      <c r="B58" s="76" t="s">
        <v>121</v>
      </c>
      <c r="C58" s="76" t="s">
        <v>192</v>
      </c>
      <c r="D58" s="77" t="s">
        <v>131</v>
      </c>
      <c r="E58" s="78" t="s">
        <v>132</v>
      </c>
      <c r="F58" s="76" t="s">
        <v>406</v>
      </c>
      <c r="G58" s="79" t="s">
        <v>402</v>
      </c>
      <c r="H58" s="76">
        <v>1</v>
      </c>
      <c r="I58" s="76">
        <v>6</v>
      </c>
      <c r="J58" s="80">
        <v>400000</v>
      </c>
      <c r="K58" s="80">
        <v>400000</v>
      </c>
      <c r="L58" s="80"/>
      <c r="M58" s="80">
        <v>400000</v>
      </c>
      <c r="N58" s="81" t="s">
        <v>37</v>
      </c>
      <c r="O58" s="82" t="s">
        <v>479</v>
      </c>
      <c r="P58" s="83" t="s">
        <v>41</v>
      </c>
      <c r="Q58" s="84" t="s">
        <v>139</v>
      </c>
      <c r="R58" s="84" t="s">
        <v>104</v>
      </c>
      <c r="S58" s="121" t="s">
        <v>64</v>
      </c>
    </row>
    <row r="59" spans="1:19" s="57" customFormat="1" ht="33" customHeight="1">
      <c r="A59" s="76">
        <v>48</v>
      </c>
      <c r="B59" s="76" t="s">
        <v>121</v>
      </c>
      <c r="C59" s="76" t="s">
        <v>193</v>
      </c>
      <c r="D59" s="77" t="s">
        <v>131</v>
      </c>
      <c r="E59" s="78" t="s">
        <v>132</v>
      </c>
      <c r="F59" s="76" t="s">
        <v>213</v>
      </c>
      <c r="G59" s="79" t="s">
        <v>214</v>
      </c>
      <c r="H59" s="76">
        <v>1</v>
      </c>
      <c r="I59" s="76">
        <v>28</v>
      </c>
      <c r="J59" s="80">
        <v>1400000</v>
      </c>
      <c r="K59" s="80">
        <v>1400000</v>
      </c>
      <c r="L59" s="80"/>
      <c r="M59" s="80">
        <v>1400000</v>
      </c>
      <c r="N59" s="81" t="s">
        <v>60</v>
      </c>
      <c r="O59" s="82" t="s">
        <v>480</v>
      </c>
      <c r="P59" s="83" t="s">
        <v>41</v>
      </c>
      <c r="Q59" s="84" t="s">
        <v>139</v>
      </c>
      <c r="R59" s="84" t="s">
        <v>104</v>
      </c>
      <c r="S59" s="121" t="s">
        <v>64</v>
      </c>
    </row>
    <row r="60" spans="1:19" s="57" customFormat="1" ht="33" customHeight="1">
      <c r="A60" s="76">
        <v>49</v>
      </c>
      <c r="B60" s="76" t="s">
        <v>121</v>
      </c>
      <c r="C60" s="76" t="s">
        <v>193</v>
      </c>
      <c r="D60" s="77" t="s">
        <v>131</v>
      </c>
      <c r="E60" s="78" t="s">
        <v>132</v>
      </c>
      <c r="F60" s="76" t="s">
        <v>213</v>
      </c>
      <c r="G60" s="79" t="s">
        <v>214</v>
      </c>
      <c r="H60" s="76">
        <v>1</v>
      </c>
      <c r="I60" s="76">
        <v>28</v>
      </c>
      <c r="J60" s="80">
        <v>1400000</v>
      </c>
      <c r="K60" s="80">
        <v>1400000</v>
      </c>
      <c r="L60" s="80"/>
      <c r="M60" s="80">
        <v>1400000</v>
      </c>
      <c r="N60" s="81" t="s">
        <v>60</v>
      </c>
      <c r="O60" s="82" t="s">
        <v>481</v>
      </c>
      <c r="P60" s="85" t="s">
        <v>41</v>
      </c>
      <c r="Q60" s="84" t="s">
        <v>139</v>
      </c>
      <c r="R60" s="84" t="s">
        <v>104</v>
      </c>
      <c r="S60" s="121" t="s">
        <v>64</v>
      </c>
    </row>
    <row r="61" spans="1:19" s="57" customFormat="1" ht="33" customHeight="1">
      <c r="A61" s="76">
        <v>50</v>
      </c>
      <c r="B61" s="76" t="s">
        <v>121</v>
      </c>
      <c r="C61" s="76" t="s">
        <v>42</v>
      </c>
      <c r="D61" s="77" t="s">
        <v>131</v>
      </c>
      <c r="E61" s="78" t="s">
        <v>132</v>
      </c>
      <c r="F61" s="76" t="s">
        <v>407</v>
      </c>
      <c r="G61" s="79" t="s">
        <v>408</v>
      </c>
      <c r="H61" s="76">
        <v>1</v>
      </c>
      <c r="I61" s="76">
        <v>20</v>
      </c>
      <c r="J61" s="80">
        <v>1000000</v>
      </c>
      <c r="K61" s="80">
        <v>1000000</v>
      </c>
      <c r="L61" s="80"/>
      <c r="M61" s="80">
        <v>1000000</v>
      </c>
      <c r="N61" s="81" t="s">
        <v>35</v>
      </c>
      <c r="O61" s="82" t="s">
        <v>482</v>
      </c>
      <c r="P61" s="83" t="s">
        <v>41</v>
      </c>
      <c r="Q61" s="84" t="s">
        <v>139</v>
      </c>
      <c r="R61" s="84" t="s">
        <v>104</v>
      </c>
      <c r="S61" s="121" t="s">
        <v>64</v>
      </c>
    </row>
    <row r="62" spans="1:19" s="57" customFormat="1" ht="33" customHeight="1">
      <c r="A62" s="76">
        <v>51</v>
      </c>
      <c r="B62" s="76" t="s">
        <v>263</v>
      </c>
      <c r="C62" s="76" t="s">
        <v>262</v>
      </c>
      <c r="D62" s="77" t="s">
        <v>333</v>
      </c>
      <c r="E62" s="78" t="s">
        <v>334</v>
      </c>
      <c r="F62" s="76" t="s">
        <v>409</v>
      </c>
      <c r="G62" s="79" t="s">
        <v>208</v>
      </c>
      <c r="H62" s="76">
        <v>1</v>
      </c>
      <c r="I62" s="76">
        <v>28</v>
      </c>
      <c r="J62" s="80">
        <v>1400000</v>
      </c>
      <c r="K62" s="80">
        <v>1400000</v>
      </c>
      <c r="L62" s="80"/>
      <c r="M62" s="80">
        <v>1400000</v>
      </c>
      <c r="N62" s="81" t="s">
        <v>60</v>
      </c>
      <c r="O62" s="82" t="s">
        <v>483</v>
      </c>
      <c r="P62" s="83" t="s">
        <v>41</v>
      </c>
      <c r="Q62" s="84" t="s">
        <v>139</v>
      </c>
      <c r="R62" s="84" t="s">
        <v>104</v>
      </c>
      <c r="S62" s="121" t="s">
        <v>64</v>
      </c>
    </row>
    <row r="63" spans="1:19" s="57" customFormat="1" ht="33" customHeight="1">
      <c r="A63" s="76">
        <v>52</v>
      </c>
      <c r="B63" s="76" t="s">
        <v>264</v>
      </c>
      <c r="C63" s="76" t="s">
        <v>193</v>
      </c>
      <c r="D63" s="77" t="s">
        <v>335</v>
      </c>
      <c r="E63" s="78" t="s">
        <v>336</v>
      </c>
      <c r="F63" s="84" t="s">
        <v>213</v>
      </c>
      <c r="G63" s="87" t="s">
        <v>214</v>
      </c>
      <c r="H63" s="76">
        <v>1</v>
      </c>
      <c r="I63" s="76">
        <v>12</v>
      </c>
      <c r="J63" s="80">
        <v>600000</v>
      </c>
      <c r="K63" s="80">
        <v>600000</v>
      </c>
      <c r="L63" s="80"/>
      <c r="M63" s="80">
        <v>600000</v>
      </c>
      <c r="N63" s="81" t="s">
        <v>39</v>
      </c>
      <c r="O63" s="82" t="s">
        <v>484</v>
      </c>
      <c r="P63" s="85" t="s">
        <v>41</v>
      </c>
      <c r="Q63" s="84" t="s">
        <v>139</v>
      </c>
      <c r="R63" s="84" t="s">
        <v>104</v>
      </c>
      <c r="S63" s="121" t="s">
        <v>64</v>
      </c>
    </row>
    <row r="64" spans="1:19" s="57" customFormat="1" ht="33" customHeight="1">
      <c r="A64" s="76">
        <v>53</v>
      </c>
      <c r="B64" s="76" t="s">
        <v>141</v>
      </c>
      <c r="C64" s="76" t="s">
        <v>42</v>
      </c>
      <c r="D64" s="77" t="s">
        <v>152</v>
      </c>
      <c r="E64" s="78" t="s">
        <v>153</v>
      </c>
      <c r="F64" s="84" t="s">
        <v>162</v>
      </c>
      <c r="G64" s="87" t="s">
        <v>171</v>
      </c>
      <c r="H64" s="76">
        <v>1</v>
      </c>
      <c r="I64" s="76">
        <v>10</v>
      </c>
      <c r="J64" s="80">
        <v>500000</v>
      </c>
      <c r="K64" s="80">
        <v>500000</v>
      </c>
      <c r="L64" s="80"/>
      <c r="M64" s="80">
        <v>500000</v>
      </c>
      <c r="N64" s="81" t="s">
        <v>36</v>
      </c>
      <c r="O64" s="82" t="s">
        <v>180</v>
      </c>
      <c r="P64" s="85" t="s">
        <v>41</v>
      </c>
      <c r="Q64" s="84" t="s">
        <v>85</v>
      </c>
      <c r="R64" s="84" t="s">
        <v>104</v>
      </c>
      <c r="S64" s="121" t="s">
        <v>65</v>
      </c>
    </row>
    <row r="65" spans="1:19" s="57" customFormat="1" ht="33" customHeight="1">
      <c r="A65" s="76">
        <v>54</v>
      </c>
      <c r="B65" s="76" t="s">
        <v>265</v>
      </c>
      <c r="C65" s="76" t="s">
        <v>42</v>
      </c>
      <c r="D65" s="77" t="s">
        <v>330</v>
      </c>
      <c r="E65" s="78" t="s">
        <v>337</v>
      </c>
      <c r="F65" s="76" t="s">
        <v>410</v>
      </c>
      <c r="G65" s="79" t="s">
        <v>411</v>
      </c>
      <c r="H65" s="76">
        <v>1</v>
      </c>
      <c r="I65" s="76">
        <v>20</v>
      </c>
      <c r="J65" s="80">
        <v>1000000</v>
      </c>
      <c r="K65" s="80">
        <v>1000000</v>
      </c>
      <c r="L65" s="80"/>
      <c r="M65" s="80">
        <v>1000000</v>
      </c>
      <c r="N65" s="81" t="s">
        <v>36</v>
      </c>
      <c r="O65" s="82" t="s">
        <v>485</v>
      </c>
      <c r="P65" s="83" t="s">
        <v>13</v>
      </c>
      <c r="Q65" s="84" t="s">
        <v>546</v>
      </c>
      <c r="R65" s="84" t="s">
        <v>553</v>
      </c>
      <c r="S65" s="121" t="s">
        <v>65</v>
      </c>
    </row>
    <row r="66" spans="1:19" s="57" customFormat="1" ht="33" customHeight="1">
      <c r="A66" s="76">
        <v>55</v>
      </c>
      <c r="B66" s="76" t="s">
        <v>266</v>
      </c>
      <c r="C66" s="76" t="s">
        <v>267</v>
      </c>
      <c r="D66" s="77" t="s">
        <v>338</v>
      </c>
      <c r="E66" s="78" t="s">
        <v>339</v>
      </c>
      <c r="F66" s="76" t="s">
        <v>204</v>
      </c>
      <c r="G66" s="79" t="s">
        <v>205</v>
      </c>
      <c r="H66" s="76">
        <v>1</v>
      </c>
      <c r="I66" s="76">
        <v>40</v>
      </c>
      <c r="J66" s="80">
        <v>2000000</v>
      </c>
      <c r="K66" s="80">
        <v>2000000</v>
      </c>
      <c r="L66" s="80"/>
      <c r="M66" s="80">
        <v>2000000</v>
      </c>
      <c r="N66" s="81" t="s">
        <v>23</v>
      </c>
      <c r="O66" s="82" t="s">
        <v>218</v>
      </c>
      <c r="P66" s="85" t="s">
        <v>41</v>
      </c>
      <c r="Q66" s="84" t="s">
        <v>2</v>
      </c>
      <c r="R66" s="84" t="s">
        <v>105</v>
      </c>
      <c r="S66" s="121" t="s">
        <v>65</v>
      </c>
    </row>
    <row r="67" spans="1:19" s="57" customFormat="1" ht="33" customHeight="1">
      <c r="A67" s="76">
        <v>56</v>
      </c>
      <c r="B67" s="76" t="s">
        <v>266</v>
      </c>
      <c r="C67" s="76" t="s">
        <v>191</v>
      </c>
      <c r="D67" s="77" t="s">
        <v>338</v>
      </c>
      <c r="E67" s="78" t="s">
        <v>339</v>
      </c>
      <c r="F67" s="76" t="s">
        <v>204</v>
      </c>
      <c r="G67" s="79" t="s">
        <v>205</v>
      </c>
      <c r="H67" s="76">
        <v>1</v>
      </c>
      <c r="I67" s="76">
        <v>40</v>
      </c>
      <c r="J67" s="80">
        <v>2000000</v>
      </c>
      <c r="K67" s="80">
        <v>2000000</v>
      </c>
      <c r="L67" s="80"/>
      <c r="M67" s="80">
        <v>2000000</v>
      </c>
      <c r="N67" s="81" t="s">
        <v>23</v>
      </c>
      <c r="O67" s="82" t="s">
        <v>486</v>
      </c>
      <c r="P67" s="85" t="s">
        <v>41</v>
      </c>
      <c r="Q67" s="84" t="s">
        <v>2</v>
      </c>
      <c r="R67" s="84" t="s">
        <v>105</v>
      </c>
      <c r="S67" s="121" t="s">
        <v>65</v>
      </c>
    </row>
    <row r="68" spans="1:19" s="57" customFormat="1" ht="33" customHeight="1">
      <c r="A68" s="76">
        <v>57</v>
      </c>
      <c r="B68" s="76" t="s">
        <v>142</v>
      </c>
      <c r="C68" s="76" t="s">
        <v>191</v>
      </c>
      <c r="D68" s="77" t="s">
        <v>155</v>
      </c>
      <c r="E68" s="78" t="s">
        <v>154</v>
      </c>
      <c r="F68" s="76" t="s">
        <v>204</v>
      </c>
      <c r="G68" s="79" t="s">
        <v>205</v>
      </c>
      <c r="H68" s="76">
        <v>1</v>
      </c>
      <c r="I68" s="76">
        <v>40</v>
      </c>
      <c r="J68" s="80">
        <v>2000000</v>
      </c>
      <c r="K68" s="80">
        <v>2000000</v>
      </c>
      <c r="L68" s="80"/>
      <c r="M68" s="80">
        <v>2000000</v>
      </c>
      <c r="N68" s="81" t="s">
        <v>23</v>
      </c>
      <c r="O68" s="82" t="s">
        <v>487</v>
      </c>
      <c r="P68" s="85" t="s">
        <v>41</v>
      </c>
      <c r="Q68" s="84" t="s">
        <v>3</v>
      </c>
      <c r="R68" s="84" t="s">
        <v>106</v>
      </c>
      <c r="S68" s="121" t="s">
        <v>65</v>
      </c>
    </row>
    <row r="69" spans="1:19" s="57" customFormat="1" ht="33" customHeight="1">
      <c r="A69" s="76">
        <v>58</v>
      </c>
      <c r="B69" s="76" t="s">
        <v>268</v>
      </c>
      <c r="C69" s="76" t="s">
        <v>269</v>
      </c>
      <c r="D69" s="77" t="s">
        <v>340</v>
      </c>
      <c r="E69" s="78" t="s">
        <v>12</v>
      </c>
      <c r="F69" s="76" t="s">
        <v>412</v>
      </c>
      <c r="G69" s="79" t="s">
        <v>209</v>
      </c>
      <c r="H69" s="76">
        <v>1</v>
      </c>
      <c r="I69" s="76">
        <v>28</v>
      </c>
      <c r="J69" s="80">
        <v>1400000</v>
      </c>
      <c r="K69" s="80">
        <v>1400000</v>
      </c>
      <c r="L69" s="80"/>
      <c r="M69" s="80">
        <v>1400000</v>
      </c>
      <c r="N69" s="81" t="s">
        <v>60</v>
      </c>
      <c r="O69" s="82" t="s">
        <v>488</v>
      </c>
      <c r="P69" s="83" t="s">
        <v>41</v>
      </c>
      <c r="Q69" s="84" t="s">
        <v>74</v>
      </c>
      <c r="R69" s="84" t="s">
        <v>104</v>
      </c>
      <c r="S69" s="121" t="s">
        <v>67</v>
      </c>
    </row>
    <row r="70" spans="1:19" s="57" customFormat="1" ht="33" customHeight="1">
      <c r="A70" s="76">
        <v>59</v>
      </c>
      <c r="B70" s="76" t="s">
        <v>270</v>
      </c>
      <c r="C70" s="76" t="s">
        <v>271</v>
      </c>
      <c r="D70" s="77" t="s">
        <v>341</v>
      </c>
      <c r="E70" s="78" t="s">
        <v>342</v>
      </c>
      <c r="F70" s="76" t="s">
        <v>211</v>
      </c>
      <c r="G70" s="79" t="s">
        <v>392</v>
      </c>
      <c r="H70" s="76">
        <v>1</v>
      </c>
      <c r="I70" s="76">
        <v>14</v>
      </c>
      <c r="J70" s="80">
        <v>650000</v>
      </c>
      <c r="K70" s="80">
        <v>650000</v>
      </c>
      <c r="L70" s="80"/>
      <c r="M70" s="80">
        <v>650000</v>
      </c>
      <c r="N70" s="81" t="s">
        <v>38</v>
      </c>
      <c r="O70" s="82" t="s">
        <v>489</v>
      </c>
      <c r="P70" s="83" t="s">
        <v>41</v>
      </c>
      <c r="Q70" s="84" t="s">
        <v>547</v>
      </c>
      <c r="R70" s="84" t="s">
        <v>554</v>
      </c>
      <c r="S70" s="121" t="s">
        <v>67</v>
      </c>
    </row>
    <row r="71" spans="1:19" s="57" customFormat="1" ht="33" customHeight="1">
      <c r="A71" s="76">
        <v>60</v>
      </c>
      <c r="B71" s="76" t="s">
        <v>270</v>
      </c>
      <c r="C71" s="76" t="s">
        <v>272</v>
      </c>
      <c r="D71" s="77" t="s">
        <v>341</v>
      </c>
      <c r="E71" s="78" t="s">
        <v>342</v>
      </c>
      <c r="F71" s="76" t="s">
        <v>211</v>
      </c>
      <c r="G71" s="79" t="s">
        <v>392</v>
      </c>
      <c r="H71" s="76">
        <v>1</v>
      </c>
      <c r="I71" s="76">
        <v>14</v>
      </c>
      <c r="J71" s="80">
        <v>650000</v>
      </c>
      <c r="K71" s="80">
        <v>650000</v>
      </c>
      <c r="L71" s="80"/>
      <c r="M71" s="80">
        <v>650000</v>
      </c>
      <c r="N71" s="81" t="s">
        <v>38</v>
      </c>
      <c r="O71" s="82" t="s">
        <v>490</v>
      </c>
      <c r="P71" s="83" t="s">
        <v>41</v>
      </c>
      <c r="Q71" s="84" t="s">
        <v>547</v>
      </c>
      <c r="R71" s="84" t="s">
        <v>554</v>
      </c>
      <c r="S71" s="121" t="s">
        <v>67</v>
      </c>
    </row>
    <row r="72" spans="1:19" s="57" customFormat="1" ht="33" customHeight="1">
      <c r="A72" s="76">
        <v>61</v>
      </c>
      <c r="B72" s="76" t="s">
        <v>270</v>
      </c>
      <c r="C72" s="76" t="s">
        <v>273</v>
      </c>
      <c r="D72" s="77" t="s">
        <v>341</v>
      </c>
      <c r="E72" s="78" t="s">
        <v>342</v>
      </c>
      <c r="F72" s="76" t="s">
        <v>211</v>
      </c>
      <c r="G72" s="79" t="s">
        <v>392</v>
      </c>
      <c r="H72" s="76">
        <v>1</v>
      </c>
      <c r="I72" s="76">
        <v>28</v>
      </c>
      <c r="J72" s="80">
        <v>1300000</v>
      </c>
      <c r="K72" s="80">
        <v>1300000</v>
      </c>
      <c r="L72" s="80"/>
      <c r="M72" s="80">
        <v>1300000</v>
      </c>
      <c r="N72" s="81" t="s">
        <v>491</v>
      </c>
      <c r="O72" s="82" t="s">
        <v>492</v>
      </c>
      <c r="P72" s="85" t="s">
        <v>41</v>
      </c>
      <c r="Q72" s="84" t="s">
        <v>547</v>
      </c>
      <c r="R72" s="84" t="s">
        <v>554</v>
      </c>
      <c r="S72" s="121" t="s">
        <v>67</v>
      </c>
    </row>
    <row r="73" spans="1:19" s="57" customFormat="1" ht="33" customHeight="1">
      <c r="A73" s="76">
        <v>62</v>
      </c>
      <c r="B73" s="76" t="s">
        <v>274</v>
      </c>
      <c r="C73" s="76" t="s">
        <v>273</v>
      </c>
      <c r="D73" s="77" t="s">
        <v>343</v>
      </c>
      <c r="E73" s="78" t="s">
        <v>344</v>
      </c>
      <c r="F73" s="76" t="s">
        <v>413</v>
      </c>
      <c r="G73" s="79" t="s">
        <v>414</v>
      </c>
      <c r="H73" s="76">
        <v>1</v>
      </c>
      <c r="I73" s="76">
        <v>28</v>
      </c>
      <c r="J73" s="80">
        <v>1300000</v>
      </c>
      <c r="K73" s="80">
        <v>1300000</v>
      </c>
      <c r="L73" s="80"/>
      <c r="M73" s="80">
        <v>1300000</v>
      </c>
      <c r="N73" s="81" t="s">
        <v>491</v>
      </c>
      <c r="O73" s="82" t="s">
        <v>493</v>
      </c>
      <c r="P73" s="83" t="s">
        <v>41</v>
      </c>
      <c r="Q73" s="84" t="s">
        <v>77</v>
      </c>
      <c r="R73" s="84" t="s">
        <v>104</v>
      </c>
      <c r="S73" s="121" t="s">
        <v>67</v>
      </c>
    </row>
    <row r="74" spans="1:19" s="57" customFormat="1" ht="33" customHeight="1">
      <c r="A74" s="76">
        <v>63</v>
      </c>
      <c r="B74" s="76" t="s">
        <v>274</v>
      </c>
      <c r="C74" s="76" t="s">
        <v>273</v>
      </c>
      <c r="D74" s="77" t="s">
        <v>343</v>
      </c>
      <c r="E74" s="78" t="s">
        <v>344</v>
      </c>
      <c r="F74" s="76" t="s">
        <v>413</v>
      </c>
      <c r="G74" s="79" t="s">
        <v>414</v>
      </c>
      <c r="H74" s="76">
        <v>1</v>
      </c>
      <c r="I74" s="76">
        <v>28</v>
      </c>
      <c r="J74" s="80">
        <v>1300000</v>
      </c>
      <c r="K74" s="80">
        <v>1300000</v>
      </c>
      <c r="L74" s="80"/>
      <c r="M74" s="80">
        <v>1300000</v>
      </c>
      <c r="N74" s="81" t="s">
        <v>491</v>
      </c>
      <c r="O74" s="82" t="s">
        <v>494</v>
      </c>
      <c r="P74" s="85" t="s">
        <v>41</v>
      </c>
      <c r="Q74" s="84" t="s">
        <v>77</v>
      </c>
      <c r="R74" s="84" t="s">
        <v>104</v>
      </c>
      <c r="S74" s="121" t="s">
        <v>67</v>
      </c>
    </row>
    <row r="75" spans="1:19" s="57" customFormat="1" ht="33" customHeight="1">
      <c r="A75" s="76">
        <v>64</v>
      </c>
      <c r="B75" s="76" t="s">
        <v>274</v>
      </c>
      <c r="C75" s="76" t="s">
        <v>273</v>
      </c>
      <c r="D75" s="77" t="s">
        <v>343</v>
      </c>
      <c r="E75" s="78" t="s">
        <v>344</v>
      </c>
      <c r="F75" s="76" t="s">
        <v>413</v>
      </c>
      <c r="G75" s="79" t="s">
        <v>414</v>
      </c>
      <c r="H75" s="76">
        <v>1</v>
      </c>
      <c r="I75" s="76">
        <v>28</v>
      </c>
      <c r="J75" s="80">
        <v>1300000</v>
      </c>
      <c r="K75" s="80">
        <v>1300000</v>
      </c>
      <c r="L75" s="80"/>
      <c r="M75" s="80">
        <v>1300000</v>
      </c>
      <c r="N75" s="81" t="s">
        <v>491</v>
      </c>
      <c r="O75" s="82" t="s">
        <v>495</v>
      </c>
      <c r="P75" s="85" t="s">
        <v>41</v>
      </c>
      <c r="Q75" s="84" t="s">
        <v>77</v>
      </c>
      <c r="R75" s="84" t="s">
        <v>104</v>
      </c>
      <c r="S75" s="121" t="s">
        <v>67</v>
      </c>
    </row>
    <row r="76" spans="1:19" s="57" customFormat="1" ht="33" customHeight="1">
      <c r="A76" s="76">
        <v>65</v>
      </c>
      <c r="B76" s="76" t="s">
        <v>275</v>
      </c>
      <c r="C76" s="76" t="s">
        <v>272</v>
      </c>
      <c r="D76" s="77" t="s">
        <v>159</v>
      </c>
      <c r="E76" s="78" t="s">
        <v>345</v>
      </c>
      <c r="F76" s="76" t="s">
        <v>415</v>
      </c>
      <c r="G76" s="79" t="s">
        <v>392</v>
      </c>
      <c r="H76" s="76">
        <v>1</v>
      </c>
      <c r="I76" s="76">
        <v>14</v>
      </c>
      <c r="J76" s="80">
        <v>650000</v>
      </c>
      <c r="K76" s="80">
        <v>650000</v>
      </c>
      <c r="L76" s="80"/>
      <c r="M76" s="80">
        <v>650000</v>
      </c>
      <c r="N76" s="81" t="s">
        <v>38</v>
      </c>
      <c r="O76" s="82" t="s">
        <v>496</v>
      </c>
      <c r="P76" s="85" t="s">
        <v>41</v>
      </c>
      <c r="Q76" s="84" t="s">
        <v>77</v>
      </c>
      <c r="R76" s="84" t="s">
        <v>104</v>
      </c>
      <c r="S76" s="121" t="s">
        <v>67</v>
      </c>
    </row>
    <row r="77" spans="1:19" s="57" customFormat="1" ht="33" customHeight="1">
      <c r="A77" s="76">
        <v>66</v>
      </c>
      <c r="B77" s="76" t="s">
        <v>275</v>
      </c>
      <c r="C77" s="76" t="s">
        <v>272</v>
      </c>
      <c r="D77" s="77" t="s">
        <v>159</v>
      </c>
      <c r="E77" s="78" t="s">
        <v>345</v>
      </c>
      <c r="F77" s="76" t="s">
        <v>415</v>
      </c>
      <c r="G77" s="79" t="s">
        <v>392</v>
      </c>
      <c r="H77" s="76">
        <v>1</v>
      </c>
      <c r="I77" s="76">
        <v>14</v>
      </c>
      <c r="J77" s="80">
        <v>650000</v>
      </c>
      <c r="K77" s="80">
        <v>650000</v>
      </c>
      <c r="L77" s="80"/>
      <c r="M77" s="80">
        <v>650000</v>
      </c>
      <c r="N77" s="81" t="s">
        <v>38</v>
      </c>
      <c r="O77" s="82" t="s">
        <v>497</v>
      </c>
      <c r="P77" s="83" t="s">
        <v>41</v>
      </c>
      <c r="Q77" s="84" t="s">
        <v>77</v>
      </c>
      <c r="R77" s="84" t="s">
        <v>104</v>
      </c>
      <c r="S77" s="121" t="s">
        <v>67</v>
      </c>
    </row>
    <row r="78" spans="1:19" s="57" customFormat="1" ht="33" customHeight="1">
      <c r="A78" s="76">
        <v>67</v>
      </c>
      <c r="B78" s="76" t="s">
        <v>276</v>
      </c>
      <c r="C78" s="76" t="s">
        <v>272</v>
      </c>
      <c r="D78" s="77" t="s">
        <v>18</v>
      </c>
      <c r="E78" s="78" t="s">
        <v>346</v>
      </c>
      <c r="F78" s="76" t="s">
        <v>416</v>
      </c>
      <c r="G78" s="79" t="s">
        <v>392</v>
      </c>
      <c r="H78" s="76">
        <v>1</v>
      </c>
      <c r="I78" s="76">
        <v>14</v>
      </c>
      <c r="J78" s="80">
        <v>650000</v>
      </c>
      <c r="K78" s="80">
        <v>650000</v>
      </c>
      <c r="L78" s="80"/>
      <c r="M78" s="80">
        <v>650000</v>
      </c>
      <c r="N78" s="81" t="s">
        <v>38</v>
      </c>
      <c r="O78" s="82" t="s">
        <v>498</v>
      </c>
      <c r="P78" s="83" t="s">
        <v>41</v>
      </c>
      <c r="Q78" s="84" t="s">
        <v>77</v>
      </c>
      <c r="R78" s="84" t="s">
        <v>104</v>
      </c>
      <c r="S78" s="121" t="s">
        <v>67</v>
      </c>
    </row>
    <row r="79" spans="1:19" s="57" customFormat="1" ht="33" customHeight="1">
      <c r="A79" s="76">
        <v>68</v>
      </c>
      <c r="B79" s="76" t="s">
        <v>276</v>
      </c>
      <c r="C79" s="76" t="s">
        <v>272</v>
      </c>
      <c r="D79" s="77" t="s">
        <v>18</v>
      </c>
      <c r="E79" s="78" t="s">
        <v>346</v>
      </c>
      <c r="F79" s="76" t="s">
        <v>416</v>
      </c>
      <c r="G79" s="76" t="s">
        <v>392</v>
      </c>
      <c r="H79" s="76">
        <v>1</v>
      </c>
      <c r="I79" s="76">
        <v>14</v>
      </c>
      <c r="J79" s="80">
        <v>650000</v>
      </c>
      <c r="K79" s="80">
        <v>650000</v>
      </c>
      <c r="L79" s="80"/>
      <c r="M79" s="80">
        <v>650000</v>
      </c>
      <c r="N79" s="81" t="s">
        <v>38</v>
      </c>
      <c r="O79" s="82" t="s">
        <v>499</v>
      </c>
      <c r="P79" s="83" t="s">
        <v>41</v>
      </c>
      <c r="Q79" s="84" t="s">
        <v>77</v>
      </c>
      <c r="R79" s="84" t="s">
        <v>104</v>
      </c>
      <c r="S79" s="121" t="s">
        <v>67</v>
      </c>
    </row>
    <row r="80" spans="1:19" s="57" customFormat="1" ht="33" customHeight="1">
      <c r="A80" s="76">
        <v>69</v>
      </c>
      <c r="B80" s="76" t="s">
        <v>277</v>
      </c>
      <c r="C80" s="76" t="s">
        <v>278</v>
      </c>
      <c r="D80" s="77" t="s">
        <v>17</v>
      </c>
      <c r="E80" s="78" t="s">
        <v>347</v>
      </c>
      <c r="F80" s="76" t="s">
        <v>417</v>
      </c>
      <c r="G80" s="79" t="s">
        <v>418</v>
      </c>
      <c r="H80" s="76">
        <v>1</v>
      </c>
      <c r="I80" s="76">
        <v>14</v>
      </c>
      <c r="J80" s="80">
        <v>650000</v>
      </c>
      <c r="K80" s="80">
        <v>650000</v>
      </c>
      <c r="L80" s="80"/>
      <c r="M80" s="80">
        <v>650000</v>
      </c>
      <c r="N80" s="81" t="s">
        <v>38</v>
      </c>
      <c r="O80" s="82" t="s">
        <v>500</v>
      </c>
      <c r="P80" s="85" t="s">
        <v>41</v>
      </c>
      <c r="Q80" s="84" t="s">
        <v>77</v>
      </c>
      <c r="R80" s="84" t="s">
        <v>104</v>
      </c>
      <c r="S80" s="121" t="s">
        <v>67</v>
      </c>
    </row>
    <row r="81" spans="1:19" s="57" customFormat="1" ht="33" customHeight="1">
      <c r="A81" s="76">
        <v>70</v>
      </c>
      <c r="B81" s="76" t="s">
        <v>277</v>
      </c>
      <c r="C81" s="76" t="s">
        <v>273</v>
      </c>
      <c r="D81" s="77" t="s">
        <v>17</v>
      </c>
      <c r="E81" s="78" t="s">
        <v>347</v>
      </c>
      <c r="F81" s="76" t="s">
        <v>417</v>
      </c>
      <c r="G81" s="79" t="s">
        <v>418</v>
      </c>
      <c r="H81" s="76">
        <v>1</v>
      </c>
      <c r="I81" s="76">
        <v>28</v>
      </c>
      <c r="J81" s="80">
        <v>1300000</v>
      </c>
      <c r="K81" s="80">
        <v>1300000</v>
      </c>
      <c r="L81" s="80"/>
      <c r="M81" s="80">
        <v>1300000</v>
      </c>
      <c r="N81" s="81" t="s">
        <v>491</v>
      </c>
      <c r="O81" s="82" t="s">
        <v>501</v>
      </c>
      <c r="P81" s="85" t="s">
        <v>41</v>
      </c>
      <c r="Q81" s="84" t="s">
        <v>77</v>
      </c>
      <c r="R81" s="84" t="s">
        <v>104</v>
      </c>
      <c r="S81" s="121" t="s">
        <v>67</v>
      </c>
    </row>
    <row r="82" spans="1:19" s="57" customFormat="1" ht="33" customHeight="1">
      <c r="A82" s="76">
        <v>71</v>
      </c>
      <c r="B82" s="76" t="s">
        <v>279</v>
      </c>
      <c r="C82" s="76" t="s">
        <v>272</v>
      </c>
      <c r="D82" s="77" t="s">
        <v>348</v>
      </c>
      <c r="E82" s="78" t="s">
        <v>349</v>
      </c>
      <c r="F82" s="76" t="s">
        <v>419</v>
      </c>
      <c r="G82" s="79" t="s">
        <v>414</v>
      </c>
      <c r="H82" s="76">
        <v>1</v>
      </c>
      <c r="I82" s="76">
        <v>14</v>
      </c>
      <c r="J82" s="80">
        <v>650000</v>
      </c>
      <c r="K82" s="80">
        <v>650000</v>
      </c>
      <c r="L82" s="80"/>
      <c r="M82" s="80">
        <v>650000</v>
      </c>
      <c r="N82" s="81" t="s">
        <v>38</v>
      </c>
      <c r="O82" s="82" t="s">
        <v>502</v>
      </c>
      <c r="P82" s="85" t="s">
        <v>41</v>
      </c>
      <c r="Q82" s="84" t="s">
        <v>77</v>
      </c>
      <c r="R82" s="84" t="s">
        <v>104</v>
      </c>
      <c r="S82" s="121" t="s">
        <v>67</v>
      </c>
    </row>
    <row r="83" spans="1:19" s="57" customFormat="1" ht="33" customHeight="1">
      <c r="A83" s="76">
        <v>72</v>
      </c>
      <c r="B83" s="76" t="s">
        <v>280</v>
      </c>
      <c r="C83" s="76" t="s">
        <v>273</v>
      </c>
      <c r="D83" s="77" t="s">
        <v>350</v>
      </c>
      <c r="E83" s="78" t="s">
        <v>90</v>
      </c>
      <c r="F83" s="76" t="s">
        <v>419</v>
      </c>
      <c r="G83" s="79" t="s">
        <v>414</v>
      </c>
      <c r="H83" s="76">
        <v>1</v>
      </c>
      <c r="I83" s="76">
        <v>28</v>
      </c>
      <c r="J83" s="80">
        <v>1300000</v>
      </c>
      <c r="K83" s="80">
        <v>1300000</v>
      </c>
      <c r="L83" s="80"/>
      <c r="M83" s="80">
        <v>1300000</v>
      </c>
      <c r="N83" s="81" t="s">
        <v>491</v>
      </c>
      <c r="O83" s="82" t="s">
        <v>503</v>
      </c>
      <c r="P83" s="85" t="s">
        <v>41</v>
      </c>
      <c r="Q83" s="84" t="s">
        <v>77</v>
      </c>
      <c r="R83" s="84" t="s">
        <v>104</v>
      </c>
      <c r="S83" s="121" t="s">
        <v>67</v>
      </c>
    </row>
    <row r="84" spans="1:19" s="57" customFormat="1" ht="33" customHeight="1">
      <c r="A84" s="76">
        <v>73</v>
      </c>
      <c r="B84" s="76" t="s">
        <v>281</v>
      </c>
      <c r="C84" s="76" t="s">
        <v>272</v>
      </c>
      <c r="D84" s="77" t="s">
        <v>351</v>
      </c>
      <c r="E84" s="78" t="s">
        <v>345</v>
      </c>
      <c r="F84" s="84" t="s">
        <v>420</v>
      </c>
      <c r="G84" s="87" t="s">
        <v>414</v>
      </c>
      <c r="H84" s="76">
        <v>1</v>
      </c>
      <c r="I84" s="76">
        <v>6</v>
      </c>
      <c r="J84" s="80">
        <v>400000</v>
      </c>
      <c r="K84" s="80">
        <v>400000</v>
      </c>
      <c r="L84" s="80"/>
      <c r="M84" s="80">
        <v>400000</v>
      </c>
      <c r="N84" s="81" t="s">
        <v>37</v>
      </c>
      <c r="O84" s="82" t="s">
        <v>504</v>
      </c>
      <c r="P84" s="85" t="s">
        <v>41</v>
      </c>
      <c r="Q84" s="84" t="s">
        <v>77</v>
      </c>
      <c r="R84" s="84" t="s">
        <v>104</v>
      </c>
      <c r="S84" s="121" t="s">
        <v>67</v>
      </c>
    </row>
    <row r="85" spans="1:19" s="57" customFormat="1" ht="33" customHeight="1">
      <c r="A85" s="76">
        <v>74</v>
      </c>
      <c r="B85" s="76" t="s">
        <v>282</v>
      </c>
      <c r="C85" s="76" t="s">
        <v>283</v>
      </c>
      <c r="D85" s="77" t="s">
        <v>352</v>
      </c>
      <c r="E85" s="78" t="s">
        <v>353</v>
      </c>
      <c r="F85" s="76" t="s">
        <v>421</v>
      </c>
      <c r="G85" s="79" t="s">
        <v>392</v>
      </c>
      <c r="H85" s="76">
        <v>1</v>
      </c>
      <c r="I85" s="76">
        <v>28</v>
      </c>
      <c r="J85" s="80">
        <v>1300000</v>
      </c>
      <c r="K85" s="80">
        <v>1300000</v>
      </c>
      <c r="L85" s="80"/>
      <c r="M85" s="80">
        <v>1300000</v>
      </c>
      <c r="N85" s="81" t="s">
        <v>491</v>
      </c>
      <c r="O85" s="82" t="s">
        <v>505</v>
      </c>
      <c r="P85" s="83" t="s">
        <v>41</v>
      </c>
      <c r="Q85" s="84" t="s">
        <v>77</v>
      </c>
      <c r="R85" s="84" t="s">
        <v>104</v>
      </c>
      <c r="S85" s="121" t="s">
        <v>67</v>
      </c>
    </row>
    <row r="86" spans="1:19" s="57" customFormat="1" ht="33" customHeight="1">
      <c r="A86" s="76">
        <v>75</v>
      </c>
      <c r="B86" s="76" t="s">
        <v>284</v>
      </c>
      <c r="C86" s="76" t="s">
        <v>272</v>
      </c>
      <c r="D86" s="77" t="s">
        <v>343</v>
      </c>
      <c r="E86" s="78" t="s">
        <v>354</v>
      </c>
      <c r="F86" s="84" t="s">
        <v>422</v>
      </c>
      <c r="G86" s="87" t="s">
        <v>423</v>
      </c>
      <c r="H86" s="76">
        <v>1</v>
      </c>
      <c r="I86" s="76">
        <v>6</v>
      </c>
      <c r="J86" s="80">
        <v>400000</v>
      </c>
      <c r="K86" s="80">
        <v>400000</v>
      </c>
      <c r="L86" s="80"/>
      <c r="M86" s="80">
        <v>400000</v>
      </c>
      <c r="N86" s="81" t="s">
        <v>37</v>
      </c>
      <c r="O86" s="82" t="s">
        <v>506</v>
      </c>
      <c r="P86" s="83" t="s">
        <v>41</v>
      </c>
      <c r="Q86" s="84" t="s">
        <v>77</v>
      </c>
      <c r="R86" s="84" t="s">
        <v>104</v>
      </c>
      <c r="S86" s="121" t="s">
        <v>67</v>
      </c>
    </row>
    <row r="87" spans="1:19" s="57" customFormat="1" ht="33" customHeight="1">
      <c r="A87" s="76">
        <v>76</v>
      </c>
      <c r="B87" s="76" t="s">
        <v>285</v>
      </c>
      <c r="C87" s="76" t="s">
        <v>272</v>
      </c>
      <c r="D87" s="77" t="s">
        <v>355</v>
      </c>
      <c r="E87" s="78" t="s">
        <v>356</v>
      </c>
      <c r="F87" s="76" t="s">
        <v>412</v>
      </c>
      <c r="G87" s="79" t="s">
        <v>392</v>
      </c>
      <c r="H87" s="76">
        <v>1</v>
      </c>
      <c r="I87" s="76">
        <v>14</v>
      </c>
      <c r="J87" s="80">
        <v>650000</v>
      </c>
      <c r="K87" s="80">
        <v>650000</v>
      </c>
      <c r="L87" s="80"/>
      <c r="M87" s="80">
        <v>650000</v>
      </c>
      <c r="N87" s="81" t="s">
        <v>38</v>
      </c>
      <c r="O87" s="82" t="s">
        <v>507</v>
      </c>
      <c r="P87" s="85" t="s">
        <v>41</v>
      </c>
      <c r="Q87" s="84" t="s">
        <v>77</v>
      </c>
      <c r="R87" s="84" t="s">
        <v>104</v>
      </c>
      <c r="S87" s="121" t="s">
        <v>67</v>
      </c>
    </row>
    <row r="88" spans="1:19" s="57" customFormat="1" ht="33" customHeight="1">
      <c r="A88" s="76">
        <v>77</v>
      </c>
      <c r="B88" s="76" t="s">
        <v>285</v>
      </c>
      <c r="C88" s="76" t="s">
        <v>272</v>
      </c>
      <c r="D88" s="77" t="s">
        <v>355</v>
      </c>
      <c r="E88" s="78" t="s">
        <v>356</v>
      </c>
      <c r="F88" s="76" t="s">
        <v>412</v>
      </c>
      <c r="G88" s="79" t="s">
        <v>392</v>
      </c>
      <c r="H88" s="76">
        <v>1</v>
      </c>
      <c r="I88" s="76">
        <v>14</v>
      </c>
      <c r="J88" s="80">
        <v>650000</v>
      </c>
      <c r="K88" s="80">
        <v>650000</v>
      </c>
      <c r="L88" s="80"/>
      <c r="M88" s="80">
        <v>650000</v>
      </c>
      <c r="N88" s="81" t="s">
        <v>38</v>
      </c>
      <c r="O88" s="82" t="s">
        <v>508</v>
      </c>
      <c r="P88" s="85" t="s">
        <v>41</v>
      </c>
      <c r="Q88" s="84" t="s">
        <v>77</v>
      </c>
      <c r="R88" s="84" t="s">
        <v>104</v>
      </c>
      <c r="S88" s="121" t="s">
        <v>67</v>
      </c>
    </row>
    <row r="89" spans="1:19" s="57" customFormat="1" ht="33" customHeight="1">
      <c r="A89" s="76">
        <v>78</v>
      </c>
      <c r="B89" s="76" t="s">
        <v>285</v>
      </c>
      <c r="C89" s="76" t="s">
        <v>272</v>
      </c>
      <c r="D89" s="77" t="s">
        <v>355</v>
      </c>
      <c r="E89" s="78" t="s">
        <v>356</v>
      </c>
      <c r="F89" s="76" t="s">
        <v>412</v>
      </c>
      <c r="G89" s="79" t="s">
        <v>392</v>
      </c>
      <c r="H89" s="76">
        <v>1</v>
      </c>
      <c r="I89" s="76">
        <v>14</v>
      </c>
      <c r="J89" s="80">
        <v>650000</v>
      </c>
      <c r="K89" s="80">
        <v>650000</v>
      </c>
      <c r="L89" s="80"/>
      <c r="M89" s="80">
        <v>650000</v>
      </c>
      <c r="N89" s="81" t="s">
        <v>38</v>
      </c>
      <c r="O89" s="82" t="s">
        <v>509</v>
      </c>
      <c r="P89" s="85" t="s">
        <v>41</v>
      </c>
      <c r="Q89" s="84" t="s">
        <v>77</v>
      </c>
      <c r="R89" s="84" t="s">
        <v>104</v>
      </c>
      <c r="S89" s="121" t="s">
        <v>67</v>
      </c>
    </row>
    <row r="90" spans="1:19" s="57" customFormat="1" ht="33" customHeight="1">
      <c r="A90" s="76">
        <v>79</v>
      </c>
      <c r="B90" s="76" t="s">
        <v>286</v>
      </c>
      <c r="C90" s="76" t="s">
        <v>272</v>
      </c>
      <c r="D90" s="77" t="s">
        <v>357</v>
      </c>
      <c r="E90" s="78" t="s">
        <v>199</v>
      </c>
      <c r="F90" s="76" t="s">
        <v>424</v>
      </c>
      <c r="G90" s="79" t="s">
        <v>392</v>
      </c>
      <c r="H90" s="76">
        <v>1</v>
      </c>
      <c r="I90" s="76">
        <v>14</v>
      </c>
      <c r="J90" s="80">
        <v>650000</v>
      </c>
      <c r="K90" s="80">
        <v>650000</v>
      </c>
      <c r="L90" s="80"/>
      <c r="M90" s="80">
        <v>650000</v>
      </c>
      <c r="N90" s="81" t="s">
        <v>38</v>
      </c>
      <c r="O90" s="82" t="s">
        <v>510</v>
      </c>
      <c r="P90" s="85" t="s">
        <v>41</v>
      </c>
      <c r="Q90" s="84" t="s">
        <v>77</v>
      </c>
      <c r="R90" s="84" t="s">
        <v>104</v>
      </c>
      <c r="S90" s="121" t="s">
        <v>67</v>
      </c>
    </row>
    <row r="91" spans="1:19" s="57" customFormat="1" ht="33" customHeight="1">
      <c r="A91" s="76">
        <v>80</v>
      </c>
      <c r="B91" s="76" t="s">
        <v>287</v>
      </c>
      <c r="C91" s="76" t="s">
        <v>288</v>
      </c>
      <c r="D91" s="77" t="s">
        <v>343</v>
      </c>
      <c r="E91" s="78" t="s">
        <v>358</v>
      </c>
      <c r="F91" s="76" t="s">
        <v>170</v>
      </c>
      <c r="G91" s="79" t="s">
        <v>392</v>
      </c>
      <c r="H91" s="76">
        <v>1</v>
      </c>
      <c r="I91" s="76">
        <v>28</v>
      </c>
      <c r="J91" s="80">
        <v>1300000</v>
      </c>
      <c r="K91" s="80">
        <v>1300000</v>
      </c>
      <c r="L91" s="80"/>
      <c r="M91" s="80">
        <v>1300000</v>
      </c>
      <c r="N91" s="81" t="s">
        <v>491</v>
      </c>
      <c r="O91" s="82" t="s">
        <v>511</v>
      </c>
      <c r="P91" s="85" t="s">
        <v>41</v>
      </c>
      <c r="Q91" s="84" t="s">
        <v>77</v>
      </c>
      <c r="R91" s="84" t="s">
        <v>104</v>
      </c>
      <c r="S91" s="121" t="s">
        <v>67</v>
      </c>
    </row>
    <row r="92" spans="1:19" s="57" customFormat="1" ht="33" customHeight="1">
      <c r="A92" s="76">
        <v>81</v>
      </c>
      <c r="B92" s="76" t="s">
        <v>120</v>
      </c>
      <c r="C92" s="76" t="s">
        <v>273</v>
      </c>
      <c r="D92" s="77" t="s">
        <v>130</v>
      </c>
      <c r="E92" s="78" t="s">
        <v>30</v>
      </c>
      <c r="F92" s="76" t="s">
        <v>425</v>
      </c>
      <c r="G92" s="79" t="s">
        <v>392</v>
      </c>
      <c r="H92" s="76">
        <v>1</v>
      </c>
      <c r="I92" s="76">
        <v>28</v>
      </c>
      <c r="J92" s="80">
        <v>1300000</v>
      </c>
      <c r="K92" s="80">
        <v>1300000</v>
      </c>
      <c r="L92" s="80"/>
      <c r="M92" s="80">
        <v>1300000</v>
      </c>
      <c r="N92" s="81" t="s">
        <v>491</v>
      </c>
      <c r="O92" s="82" t="s">
        <v>512</v>
      </c>
      <c r="P92" s="85" t="s">
        <v>41</v>
      </c>
      <c r="Q92" s="84" t="s">
        <v>77</v>
      </c>
      <c r="R92" s="84" t="s">
        <v>104</v>
      </c>
      <c r="S92" s="121" t="s">
        <v>67</v>
      </c>
    </row>
    <row r="93" spans="1:19" s="57" customFormat="1" ht="33" customHeight="1">
      <c r="A93" s="76">
        <v>82</v>
      </c>
      <c r="B93" s="76" t="s">
        <v>120</v>
      </c>
      <c r="C93" s="84" t="s">
        <v>273</v>
      </c>
      <c r="D93" s="77" t="s">
        <v>130</v>
      </c>
      <c r="E93" s="78" t="s">
        <v>30</v>
      </c>
      <c r="F93" s="76" t="s">
        <v>425</v>
      </c>
      <c r="G93" s="79" t="s">
        <v>392</v>
      </c>
      <c r="H93" s="76">
        <v>1</v>
      </c>
      <c r="I93" s="76">
        <v>28</v>
      </c>
      <c r="J93" s="80">
        <v>1300000</v>
      </c>
      <c r="K93" s="80">
        <v>1300000</v>
      </c>
      <c r="L93" s="80"/>
      <c r="M93" s="80">
        <v>1300000</v>
      </c>
      <c r="N93" s="81" t="s">
        <v>491</v>
      </c>
      <c r="O93" s="82" t="s">
        <v>513</v>
      </c>
      <c r="P93" s="83" t="s">
        <v>41</v>
      </c>
      <c r="Q93" s="84" t="s">
        <v>77</v>
      </c>
      <c r="R93" s="84" t="s">
        <v>104</v>
      </c>
      <c r="S93" s="121" t="s">
        <v>67</v>
      </c>
    </row>
    <row r="94" spans="1:19" s="57" customFormat="1" ht="33" customHeight="1">
      <c r="A94" s="76">
        <v>83</v>
      </c>
      <c r="B94" s="76" t="s">
        <v>120</v>
      </c>
      <c r="C94" s="76" t="s">
        <v>272</v>
      </c>
      <c r="D94" s="77" t="s">
        <v>130</v>
      </c>
      <c r="E94" s="78" t="s">
        <v>30</v>
      </c>
      <c r="F94" s="76" t="s">
        <v>425</v>
      </c>
      <c r="G94" s="79" t="s">
        <v>392</v>
      </c>
      <c r="H94" s="76">
        <v>1</v>
      </c>
      <c r="I94" s="76">
        <v>20</v>
      </c>
      <c r="J94" s="80">
        <v>1050000</v>
      </c>
      <c r="K94" s="80">
        <v>1050000</v>
      </c>
      <c r="L94" s="80"/>
      <c r="M94" s="80">
        <v>1050000</v>
      </c>
      <c r="N94" s="81" t="s">
        <v>136</v>
      </c>
      <c r="O94" s="82" t="s">
        <v>514</v>
      </c>
      <c r="P94" s="83" t="s">
        <v>41</v>
      </c>
      <c r="Q94" s="84" t="s">
        <v>77</v>
      </c>
      <c r="R94" s="84" t="s">
        <v>104</v>
      </c>
      <c r="S94" s="121" t="s">
        <v>67</v>
      </c>
    </row>
    <row r="95" spans="1:19" s="57" customFormat="1" ht="33" customHeight="1">
      <c r="A95" s="76">
        <v>84</v>
      </c>
      <c r="B95" s="76" t="s">
        <v>120</v>
      </c>
      <c r="C95" s="76" t="s">
        <v>273</v>
      </c>
      <c r="D95" s="77" t="s">
        <v>130</v>
      </c>
      <c r="E95" s="78" t="s">
        <v>30</v>
      </c>
      <c r="F95" s="76" t="s">
        <v>425</v>
      </c>
      <c r="G95" s="79" t="s">
        <v>392</v>
      </c>
      <c r="H95" s="76">
        <v>1</v>
      </c>
      <c r="I95" s="76">
        <v>40</v>
      </c>
      <c r="J95" s="80">
        <v>2100000</v>
      </c>
      <c r="K95" s="80">
        <v>2100000</v>
      </c>
      <c r="L95" s="80"/>
      <c r="M95" s="80">
        <v>2100000</v>
      </c>
      <c r="N95" s="81" t="s">
        <v>515</v>
      </c>
      <c r="O95" s="82" t="s">
        <v>516</v>
      </c>
      <c r="P95" s="83" t="s">
        <v>41</v>
      </c>
      <c r="Q95" s="84" t="s">
        <v>77</v>
      </c>
      <c r="R95" s="84" t="s">
        <v>104</v>
      </c>
      <c r="S95" s="121" t="s">
        <v>67</v>
      </c>
    </row>
    <row r="96" spans="1:19" s="57" customFormat="1" ht="33" customHeight="1">
      <c r="A96" s="76">
        <v>85</v>
      </c>
      <c r="B96" s="76" t="s">
        <v>289</v>
      </c>
      <c r="C96" s="76" t="s">
        <v>273</v>
      </c>
      <c r="D96" s="77" t="s">
        <v>195</v>
      </c>
      <c r="E96" s="78" t="s">
        <v>90</v>
      </c>
      <c r="F96" s="76" t="s">
        <v>426</v>
      </c>
      <c r="G96" s="79" t="s">
        <v>392</v>
      </c>
      <c r="H96" s="76">
        <v>1</v>
      </c>
      <c r="I96" s="76">
        <v>28</v>
      </c>
      <c r="J96" s="80">
        <v>1300000</v>
      </c>
      <c r="K96" s="80">
        <v>1300000</v>
      </c>
      <c r="L96" s="80"/>
      <c r="M96" s="80">
        <v>1300000</v>
      </c>
      <c r="N96" s="81" t="s">
        <v>491</v>
      </c>
      <c r="O96" s="82" t="s">
        <v>517</v>
      </c>
      <c r="P96" s="83" t="s">
        <v>41</v>
      </c>
      <c r="Q96" s="84" t="s">
        <v>77</v>
      </c>
      <c r="R96" s="84" t="s">
        <v>104</v>
      </c>
      <c r="S96" s="121" t="s">
        <v>67</v>
      </c>
    </row>
    <row r="97" spans="1:19" s="57" customFormat="1" ht="33" customHeight="1">
      <c r="A97" s="76">
        <v>86</v>
      </c>
      <c r="B97" s="76" t="s">
        <v>289</v>
      </c>
      <c r="C97" s="76" t="s">
        <v>273</v>
      </c>
      <c r="D97" s="77" t="s">
        <v>195</v>
      </c>
      <c r="E97" s="78" t="s">
        <v>90</v>
      </c>
      <c r="F97" s="76" t="s">
        <v>426</v>
      </c>
      <c r="G97" s="79" t="s">
        <v>392</v>
      </c>
      <c r="H97" s="76">
        <v>1</v>
      </c>
      <c r="I97" s="76">
        <v>28</v>
      </c>
      <c r="J97" s="80">
        <v>1300000</v>
      </c>
      <c r="K97" s="80">
        <v>1300000</v>
      </c>
      <c r="L97" s="80"/>
      <c r="M97" s="80">
        <v>1300000</v>
      </c>
      <c r="N97" s="81" t="s">
        <v>491</v>
      </c>
      <c r="O97" s="82" t="s">
        <v>518</v>
      </c>
      <c r="P97" s="83" t="s">
        <v>41</v>
      </c>
      <c r="Q97" s="84" t="s">
        <v>77</v>
      </c>
      <c r="R97" s="84" t="s">
        <v>104</v>
      </c>
      <c r="S97" s="121" t="s">
        <v>67</v>
      </c>
    </row>
    <row r="98" spans="1:19" s="57" customFormat="1" ht="33" customHeight="1">
      <c r="A98" s="76">
        <v>87</v>
      </c>
      <c r="B98" s="76" t="s">
        <v>289</v>
      </c>
      <c r="C98" s="76" t="s">
        <v>273</v>
      </c>
      <c r="D98" s="77" t="s">
        <v>195</v>
      </c>
      <c r="E98" s="78" t="s">
        <v>90</v>
      </c>
      <c r="F98" s="76" t="s">
        <v>426</v>
      </c>
      <c r="G98" s="79" t="s">
        <v>392</v>
      </c>
      <c r="H98" s="76">
        <v>1</v>
      </c>
      <c r="I98" s="76">
        <v>28</v>
      </c>
      <c r="J98" s="80">
        <v>1300000</v>
      </c>
      <c r="K98" s="80">
        <v>1300000</v>
      </c>
      <c r="L98" s="80"/>
      <c r="M98" s="80">
        <v>1300000</v>
      </c>
      <c r="N98" s="81" t="s">
        <v>491</v>
      </c>
      <c r="O98" s="82" t="s">
        <v>519</v>
      </c>
      <c r="P98" s="83" t="s">
        <v>41</v>
      </c>
      <c r="Q98" s="84" t="s">
        <v>77</v>
      </c>
      <c r="R98" s="84" t="s">
        <v>104</v>
      </c>
      <c r="S98" s="121" t="s">
        <v>67</v>
      </c>
    </row>
    <row r="99" spans="1:19" s="57" customFormat="1" ht="33" customHeight="1">
      <c r="A99" s="76">
        <v>88</v>
      </c>
      <c r="B99" s="76" t="s">
        <v>290</v>
      </c>
      <c r="C99" s="76" t="s">
        <v>272</v>
      </c>
      <c r="D99" s="77" t="s">
        <v>359</v>
      </c>
      <c r="E99" s="78" t="s">
        <v>97</v>
      </c>
      <c r="F99" s="76" t="s">
        <v>169</v>
      </c>
      <c r="G99" s="79" t="s">
        <v>392</v>
      </c>
      <c r="H99" s="76">
        <v>1</v>
      </c>
      <c r="I99" s="76">
        <v>14</v>
      </c>
      <c r="J99" s="80">
        <v>650000</v>
      </c>
      <c r="K99" s="80">
        <v>650000</v>
      </c>
      <c r="L99" s="80"/>
      <c r="M99" s="80">
        <v>650000</v>
      </c>
      <c r="N99" s="81" t="s">
        <v>38</v>
      </c>
      <c r="O99" s="82" t="s">
        <v>520</v>
      </c>
      <c r="P99" s="85" t="s">
        <v>41</v>
      </c>
      <c r="Q99" s="84" t="s">
        <v>77</v>
      </c>
      <c r="R99" s="84" t="s">
        <v>104</v>
      </c>
      <c r="S99" s="121" t="s">
        <v>67</v>
      </c>
    </row>
    <row r="100" spans="1:19" s="57" customFormat="1" ht="33" customHeight="1">
      <c r="A100" s="76">
        <v>89</v>
      </c>
      <c r="B100" s="76" t="s">
        <v>88</v>
      </c>
      <c r="C100" s="76" t="s">
        <v>271</v>
      </c>
      <c r="D100" s="77" t="s">
        <v>16</v>
      </c>
      <c r="E100" s="78" t="s">
        <v>98</v>
      </c>
      <c r="F100" s="76" t="s">
        <v>427</v>
      </c>
      <c r="G100" s="79" t="s">
        <v>414</v>
      </c>
      <c r="H100" s="76">
        <v>1</v>
      </c>
      <c r="I100" s="76">
        <v>20</v>
      </c>
      <c r="J100" s="80">
        <v>1050000</v>
      </c>
      <c r="K100" s="80">
        <v>1050000</v>
      </c>
      <c r="L100" s="80"/>
      <c r="M100" s="80">
        <v>1050000</v>
      </c>
      <c r="N100" s="81" t="s">
        <v>136</v>
      </c>
      <c r="O100" s="82" t="s">
        <v>521</v>
      </c>
      <c r="P100" s="85" t="s">
        <v>41</v>
      </c>
      <c r="Q100" s="84" t="s">
        <v>81</v>
      </c>
      <c r="R100" s="84" t="s">
        <v>113</v>
      </c>
      <c r="S100" s="121" t="s">
        <v>67</v>
      </c>
    </row>
    <row r="101" spans="1:19" s="57" customFormat="1" ht="33" customHeight="1">
      <c r="A101" s="76">
        <v>90</v>
      </c>
      <c r="B101" s="76" t="s">
        <v>88</v>
      </c>
      <c r="C101" s="76" t="s">
        <v>149</v>
      </c>
      <c r="D101" s="77" t="s">
        <v>16</v>
      </c>
      <c r="E101" s="78" t="s">
        <v>98</v>
      </c>
      <c r="F101" s="76" t="s">
        <v>427</v>
      </c>
      <c r="G101" s="79" t="s">
        <v>414</v>
      </c>
      <c r="H101" s="76">
        <v>1</v>
      </c>
      <c r="I101" s="76">
        <v>20</v>
      </c>
      <c r="J101" s="80">
        <v>1050000</v>
      </c>
      <c r="K101" s="80">
        <v>1050000</v>
      </c>
      <c r="L101" s="80"/>
      <c r="M101" s="80">
        <v>1050000</v>
      </c>
      <c r="N101" s="81" t="s">
        <v>136</v>
      </c>
      <c r="O101" s="82" t="s">
        <v>522</v>
      </c>
      <c r="P101" s="85" t="s">
        <v>41</v>
      </c>
      <c r="Q101" s="84" t="s">
        <v>81</v>
      </c>
      <c r="R101" s="84" t="s">
        <v>113</v>
      </c>
      <c r="S101" s="121" t="s">
        <v>67</v>
      </c>
    </row>
    <row r="102" spans="1:19" s="57" customFormat="1" ht="33" customHeight="1">
      <c r="A102" s="76">
        <v>91</v>
      </c>
      <c r="B102" s="76" t="s">
        <v>88</v>
      </c>
      <c r="C102" s="76" t="s">
        <v>149</v>
      </c>
      <c r="D102" s="77" t="s">
        <v>16</v>
      </c>
      <c r="E102" s="78" t="s">
        <v>98</v>
      </c>
      <c r="F102" s="76" t="s">
        <v>427</v>
      </c>
      <c r="G102" s="79" t="s">
        <v>414</v>
      </c>
      <c r="H102" s="76">
        <v>1</v>
      </c>
      <c r="I102" s="76">
        <v>20</v>
      </c>
      <c r="J102" s="80">
        <v>1050000</v>
      </c>
      <c r="K102" s="80">
        <v>1050000</v>
      </c>
      <c r="L102" s="80"/>
      <c r="M102" s="80">
        <v>1050000</v>
      </c>
      <c r="N102" s="81" t="s">
        <v>136</v>
      </c>
      <c r="O102" s="82" t="s">
        <v>523</v>
      </c>
      <c r="P102" s="85" t="s">
        <v>41</v>
      </c>
      <c r="Q102" s="84" t="s">
        <v>81</v>
      </c>
      <c r="R102" s="84" t="s">
        <v>113</v>
      </c>
      <c r="S102" s="121" t="s">
        <v>67</v>
      </c>
    </row>
    <row r="103" spans="1:19" s="57" customFormat="1" ht="33" customHeight="1">
      <c r="A103" s="76">
        <v>92</v>
      </c>
      <c r="B103" s="76" t="s">
        <v>88</v>
      </c>
      <c r="C103" s="76" t="s">
        <v>269</v>
      </c>
      <c r="D103" s="77" t="s">
        <v>16</v>
      </c>
      <c r="E103" s="78" t="s">
        <v>98</v>
      </c>
      <c r="F103" s="76" t="s">
        <v>428</v>
      </c>
      <c r="G103" s="79" t="s">
        <v>202</v>
      </c>
      <c r="H103" s="76">
        <v>1</v>
      </c>
      <c r="I103" s="76">
        <v>28</v>
      </c>
      <c r="J103" s="80">
        <v>1400000</v>
      </c>
      <c r="K103" s="80">
        <v>1400000</v>
      </c>
      <c r="L103" s="80"/>
      <c r="M103" s="80">
        <v>1400000</v>
      </c>
      <c r="N103" s="81" t="s">
        <v>60</v>
      </c>
      <c r="O103" s="82" t="s">
        <v>524</v>
      </c>
      <c r="P103" s="85" t="s">
        <v>41</v>
      </c>
      <c r="Q103" s="84" t="s">
        <v>81</v>
      </c>
      <c r="R103" s="84" t="s">
        <v>113</v>
      </c>
      <c r="S103" s="121" t="s">
        <v>67</v>
      </c>
    </row>
    <row r="104" spans="1:19" s="57" customFormat="1" ht="33" customHeight="1">
      <c r="A104" s="76">
        <v>93</v>
      </c>
      <c r="B104" s="76" t="s">
        <v>291</v>
      </c>
      <c r="C104" s="76" t="s">
        <v>273</v>
      </c>
      <c r="D104" s="77" t="s">
        <v>360</v>
      </c>
      <c r="E104" s="78" t="s">
        <v>59</v>
      </c>
      <c r="F104" s="76" t="s">
        <v>429</v>
      </c>
      <c r="G104" s="79" t="s">
        <v>392</v>
      </c>
      <c r="H104" s="76">
        <v>1</v>
      </c>
      <c r="I104" s="76">
        <v>28</v>
      </c>
      <c r="J104" s="80">
        <v>1300000</v>
      </c>
      <c r="K104" s="80">
        <v>1300000</v>
      </c>
      <c r="L104" s="80"/>
      <c r="M104" s="80">
        <v>1300000</v>
      </c>
      <c r="N104" s="81" t="s">
        <v>491</v>
      </c>
      <c r="O104" s="82" t="s">
        <v>525</v>
      </c>
      <c r="P104" s="85" t="s">
        <v>41</v>
      </c>
      <c r="Q104" s="84" t="s">
        <v>84</v>
      </c>
      <c r="R104" s="84" t="s">
        <v>114</v>
      </c>
      <c r="S104" s="121" t="s">
        <v>67</v>
      </c>
    </row>
    <row r="105" spans="1:19" s="57" customFormat="1" ht="33" customHeight="1">
      <c r="A105" s="76">
        <v>94</v>
      </c>
      <c r="B105" s="76" t="s">
        <v>292</v>
      </c>
      <c r="C105" s="76" t="s">
        <v>272</v>
      </c>
      <c r="D105" s="77" t="s">
        <v>361</v>
      </c>
      <c r="E105" s="78" t="s">
        <v>362</v>
      </c>
      <c r="F105" s="76" t="s">
        <v>430</v>
      </c>
      <c r="G105" s="79" t="s">
        <v>423</v>
      </c>
      <c r="H105" s="76">
        <v>1</v>
      </c>
      <c r="I105" s="76">
        <v>14</v>
      </c>
      <c r="J105" s="80">
        <v>650000</v>
      </c>
      <c r="K105" s="80">
        <v>650000</v>
      </c>
      <c r="L105" s="80"/>
      <c r="M105" s="80">
        <v>650000</v>
      </c>
      <c r="N105" s="81" t="s">
        <v>38</v>
      </c>
      <c r="O105" s="82" t="s">
        <v>526</v>
      </c>
      <c r="P105" s="85" t="s">
        <v>41</v>
      </c>
      <c r="Q105" s="84" t="s">
        <v>101</v>
      </c>
      <c r="R105" s="84" t="s">
        <v>115</v>
      </c>
      <c r="S105" s="121" t="s">
        <v>67</v>
      </c>
    </row>
    <row r="106" spans="1:19" s="57" customFormat="1" ht="33" customHeight="1">
      <c r="A106" s="76">
        <v>95</v>
      </c>
      <c r="B106" s="76" t="s">
        <v>293</v>
      </c>
      <c r="C106" s="76" t="s">
        <v>278</v>
      </c>
      <c r="D106" s="77" t="s">
        <v>363</v>
      </c>
      <c r="E106" s="78" t="s">
        <v>342</v>
      </c>
      <c r="F106" s="76" t="s">
        <v>431</v>
      </c>
      <c r="G106" s="79" t="s">
        <v>392</v>
      </c>
      <c r="H106" s="76">
        <v>1</v>
      </c>
      <c r="I106" s="76">
        <v>14</v>
      </c>
      <c r="J106" s="80">
        <v>650000</v>
      </c>
      <c r="K106" s="80">
        <v>650000</v>
      </c>
      <c r="L106" s="80"/>
      <c r="M106" s="80">
        <v>650000</v>
      </c>
      <c r="N106" s="81" t="s">
        <v>38</v>
      </c>
      <c r="O106" s="82" t="s">
        <v>527</v>
      </c>
      <c r="P106" s="83" t="s">
        <v>41</v>
      </c>
      <c r="Q106" s="84" t="s">
        <v>102</v>
      </c>
      <c r="R106" s="84" t="s">
        <v>116</v>
      </c>
      <c r="S106" s="121" t="s">
        <v>67</v>
      </c>
    </row>
    <row r="107" spans="1:19" s="57" customFormat="1" ht="33" customHeight="1">
      <c r="A107" s="76">
        <v>96</v>
      </c>
      <c r="B107" s="76" t="s">
        <v>293</v>
      </c>
      <c r="C107" s="76" t="s">
        <v>278</v>
      </c>
      <c r="D107" s="77" t="s">
        <v>363</v>
      </c>
      <c r="E107" s="78" t="s">
        <v>342</v>
      </c>
      <c r="F107" s="76" t="s">
        <v>432</v>
      </c>
      <c r="G107" s="79" t="s">
        <v>423</v>
      </c>
      <c r="H107" s="76">
        <v>1</v>
      </c>
      <c r="I107" s="76">
        <v>14</v>
      </c>
      <c r="J107" s="80">
        <v>650000</v>
      </c>
      <c r="K107" s="80">
        <v>650000</v>
      </c>
      <c r="L107" s="80"/>
      <c r="M107" s="80">
        <v>650000</v>
      </c>
      <c r="N107" s="81" t="s">
        <v>38</v>
      </c>
      <c r="O107" s="82" t="s">
        <v>528</v>
      </c>
      <c r="P107" s="85" t="s">
        <v>41</v>
      </c>
      <c r="Q107" s="84" t="s">
        <v>102</v>
      </c>
      <c r="R107" s="84" t="s">
        <v>116</v>
      </c>
      <c r="S107" s="121" t="s">
        <v>67</v>
      </c>
    </row>
    <row r="108" spans="1:19" s="57" customFormat="1" ht="33" customHeight="1">
      <c r="A108" s="76">
        <v>97</v>
      </c>
      <c r="B108" s="76" t="s">
        <v>89</v>
      </c>
      <c r="C108" s="76" t="s">
        <v>273</v>
      </c>
      <c r="D108" s="77" t="s">
        <v>15</v>
      </c>
      <c r="E108" s="78" t="s">
        <v>93</v>
      </c>
      <c r="F108" s="76" t="s">
        <v>433</v>
      </c>
      <c r="G108" s="79" t="s">
        <v>392</v>
      </c>
      <c r="H108" s="76">
        <v>1</v>
      </c>
      <c r="I108" s="76">
        <v>28</v>
      </c>
      <c r="J108" s="80">
        <v>1300000</v>
      </c>
      <c r="K108" s="80">
        <v>1300000</v>
      </c>
      <c r="L108" s="80"/>
      <c r="M108" s="80">
        <v>1300000</v>
      </c>
      <c r="N108" s="81" t="s">
        <v>491</v>
      </c>
      <c r="O108" s="82" t="s">
        <v>529</v>
      </c>
      <c r="P108" s="85" t="s">
        <v>41</v>
      </c>
      <c r="Q108" s="84" t="s">
        <v>102</v>
      </c>
      <c r="R108" s="84" t="s">
        <v>116</v>
      </c>
      <c r="S108" s="121" t="s">
        <v>67</v>
      </c>
    </row>
    <row r="109" spans="1:19" s="57" customFormat="1" ht="33" customHeight="1">
      <c r="A109" s="76">
        <v>98</v>
      </c>
      <c r="B109" s="76" t="s">
        <v>294</v>
      </c>
      <c r="C109" s="76" t="s">
        <v>273</v>
      </c>
      <c r="D109" s="77" t="s">
        <v>364</v>
      </c>
      <c r="E109" s="78" t="s">
        <v>365</v>
      </c>
      <c r="F109" s="76" t="s">
        <v>210</v>
      </c>
      <c r="G109" s="79" t="s">
        <v>392</v>
      </c>
      <c r="H109" s="76">
        <v>1</v>
      </c>
      <c r="I109" s="76">
        <v>28</v>
      </c>
      <c r="J109" s="80">
        <v>1300000</v>
      </c>
      <c r="K109" s="80">
        <v>1300000</v>
      </c>
      <c r="L109" s="80"/>
      <c r="M109" s="80">
        <v>1300000</v>
      </c>
      <c r="N109" s="81" t="s">
        <v>491</v>
      </c>
      <c r="O109" s="82" t="s">
        <v>530</v>
      </c>
      <c r="P109" s="85" t="s">
        <v>41</v>
      </c>
      <c r="Q109" s="84" t="s">
        <v>102</v>
      </c>
      <c r="R109" s="84" t="s">
        <v>116</v>
      </c>
      <c r="S109" s="121" t="s">
        <v>67</v>
      </c>
    </row>
    <row r="110" spans="1:19" s="57" customFormat="1" ht="33" customHeight="1">
      <c r="A110" s="76">
        <v>99</v>
      </c>
      <c r="B110" s="76" t="s">
        <v>295</v>
      </c>
      <c r="C110" s="76" t="s">
        <v>273</v>
      </c>
      <c r="D110" s="77" t="s">
        <v>366</v>
      </c>
      <c r="E110" s="78" t="s">
        <v>160</v>
      </c>
      <c r="F110" s="76" t="s">
        <v>434</v>
      </c>
      <c r="G110" s="79" t="s">
        <v>392</v>
      </c>
      <c r="H110" s="76">
        <v>1</v>
      </c>
      <c r="I110" s="76">
        <v>28</v>
      </c>
      <c r="J110" s="80">
        <v>1300000</v>
      </c>
      <c r="K110" s="80">
        <v>1300000</v>
      </c>
      <c r="L110" s="80"/>
      <c r="M110" s="80">
        <v>1300000</v>
      </c>
      <c r="N110" s="81" t="s">
        <v>491</v>
      </c>
      <c r="O110" s="82" t="s">
        <v>531</v>
      </c>
      <c r="P110" s="85" t="s">
        <v>41</v>
      </c>
      <c r="Q110" s="84" t="s">
        <v>102</v>
      </c>
      <c r="R110" s="84" t="s">
        <v>116</v>
      </c>
      <c r="S110" s="121" t="s">
        <v>67</v>
      </c>
    </row>
    <row r="111" spans="1:19" s="57" customFormat="1" ht="33" customHeight="1">
      <c r="A111" s="76">
        <v>100</v>
      </c>
      <c r="B111" s="76" t="s">
        <v>295</v>
      </c>
      <c r="C111" s="76" t="s">
        <v>273</v>
      </c>
      <c r="D111" s="77" t="s">
        <v>366</v>
      </c>
      <c r="E111" s="78" t="s">
        <v>160</v>
      </c>
      <c r="F111" s="76" t="s">
        <v>434</v>
      </c>
      <c r="G111" s="79" t="s">
        <v>392</v>
      </c>
      <c r="H111" s="76">
        <v>1</v>
      </c>
      <c r="I111" s="76">
        <v>28</v>
      </c>
      <c r="J111" s="80">
        <v>1300000</v>
      </c>
      <c r="K111" s="80">
        <v>1300000</v>
      </c>
      <c r="L111" s="80"/>
      <c r="M111" s="80">
        <v>1300000</v>
      </c>
      <c r="N111" s="81" t="s">
        <v>491</v>
      </c>
      <c r="O111" s="82" t="s">
        <v>532</v>
      </c>
      <c r="P111" s="85" t="s">
        <v>41</v>
      </c>
      <c r="Q111" s="84" t="s">
        <v>102</v>
      </c>
      <c r="R111" s="84" t="s">
        <v>116</v>
      </c>
      <c r="S111" s="121" t="s">
        <v>67</v>
      </c>
    </row>
    <row r="112" spans="1:19" s="57" customFormat="1" ht="33" customHeight="1">
      <c r="A112" s="76">
        <v>101</v>
      </c>
      <c r="B112" s="76" t="s">
        <v>295</v>
      </c>
      <c r="C112" s="76" t="s">
        <v>273</v>
      </c>
      <c r="D112" s="77" t="s">
        <v>366</v>
      </c>
      <c r="E112" s="78" t="s">
        <v>160</v>
      </c>
      <c r="F112" s="76" t="s">
        <v>434</v>
      </c>
      <c r="G112" s="79" t="s">
        <v>392</v>
      </c>
      <c r="H112" s="76">
        <v>1</v>
      </c>
      <c r="I112" s="76">
        <v>28</v>
      </c>
      <c r="J112" s="80">
        <v>1300000</v>
      </c>
      <c r="K112" s="80">
        <v>1300000</v>
      </c>
      <c r="L112" s="80"/>
      <c r="M112" s="80">
        <v>1300000</v>
      </c>
      <c r="N112" s="81" t="s">
        <v>491</v>
      </c>
      <c r="O112" s="82" t="s">
        <v>533</v>
      </c>
      <c r="P112" s="85" t="s">
        <v>41</v>
      </c>
      <c r="Q112" s="84" t="s">
        <v>102</v>
      </c>
      <c r="R112" s="84" t="s">
        <v>116</v>
      </c>
      <c r="S112" s="121" t="s">
        <v>67</v>
      </c>
    </row>
    <row r="113" spans="1:19" s="57" customFormat="1" ht="33" customHeight="1">
      <c r="A113" s="76">
        <v>102</v>
      </c>
      <c r="B113" s="76" t="s">
        <v>296</v>
      </c>
      <c r="C113" s="76" t="s">
        <v>272</v>
      </c>
      <c r="D113" s="77" t="s">
        <v>367</v>
      </c>
      <c r="E113" s="78" t="s">
        <v>368</v>
      </c>
      <c r="F113" s="76" t="s">
        <v>435</v>
      </c>
      <c r="G113" s="79" t="s">
        <v>392</v>
      </c>
      <c r="H113" s="76">
        <v>1</v>
      </c>
      <c r="I113" s="76">
        <v>14</v>
      </c>
      <c r="J113" s="80">
        <v>650000</v>
      </c>
      <c r="K113" s="80">
        <v>650000</v>
      </c>
      <c r="L113" s="80"/>
      <c r="M113" s="80">
        <v>650000</v>
      </c>
      <c r="N113" s="81" t="s">
        <v>38</v>
      </c>
      <c r="O113" s="82" t="s">
        <v>534</v>
      </c>
      <c r="P113" s="85" t="s">
        <v>41</v>
      </c>
      <c r="Q113" s="84" t="s">
        <v>102</v>
      </c>
      <c r="R113" s="84" t="s">
        <v>116</v>
      </c>
      <c r="S113" s="121" t="s">
        <v>67</v>
      </c>
    </row>
    <row r="114" spans="1:19" s="57" customFormat="1" ht="33" customHeight="1">
      <c r="A114" s="76">
        <v>103</v>
      </c>
      <c r="B114" s="76" t="s">
        <v>297</v>
      </c>
      <c r="C114" s="76" t="s">
        <v>273</v>
      </c>
      <c r="D114" s="77" t="s">
        <v>369</v>
      </c>
      <c r="E114" s="78" t="s">
        <v>349</v>
      </c>
      <c r="F114" s="76" t="s">
        <v>436</v>
      </c>
      <c r="G114" s="79" t="s">
        <v>392</v>
      </c>
      <c r="H114" s="76">
        <v>1</v>
      </c>
      <c r="I114" s="76">
        <v>28</v>
      </c>
      <c r="J114" s="80">
        <v>1300000</v>
      </c>
      <c r="K114" s="80">
        <v>1300000</v>
      </c>
      <c r="L114" s="80"/>
      <c r="M114" s="80">
        <v>1300000</v>
      </c>
      <c r="N114" s="81" t="s">
        <v>491</v>
      </c>
      <c r="O114" s="82" t="s">
        <v>221</v>
      </c>
      <c r="P114" s="85" t="s">
        <v>41</v>
      </c>
      <c r="Q114" s="84" t="s">
        <v>102</v>
      </c>
      <c r="R114" s="84" t="s">
        <v>116</v>
      </c>
      <c r="S114" s="121" t="s">
        <v>67</v>
      </c>
    </row>
    <row r="115" spans="1:19" s="57" customFormat="1" ht="33" customHeight="1">
      <c r="A115" s="76">
        <v>104</v>
      </c>
      <c r="B115" s="76" t="s">
        <v>297</v>
      </c>
      <c r="C115" s="76" t="s">
        <v>273</v>
      </c>
      <c r="D115" s="77" t="s">
        <v>369</v>
      </c>
      <c r="E115" s="78" t="s">
        <v>349</v>
      </c>
      <c r="F115" s="76" t="s">
        <v>436</v>
      </c>
      <c r="G115" s="79" t="s">
        <v>392</v>
      </c>
      <c r="H115" s="76">
        <v>1</v>
      </c>
      <c r="I115" s="76">
        <v>28</v>
      </c>
      <c r="J115" s="80">
        <v>1300000</v>
      </c>
      <c r="K115" s="80">
        <v>1300000</v>
      </c>
      <c r="L115" s="80"/>
      <c r="M115" s="80">
        <v>1300000</v>
      </c>
      <c r="N115" s="81" t="s">
        <v>491</v>
      </c>
      <c r="O115" s="82" t="s">
        <v>535</v>
      </c>
      <c r="P115" s="85" t="s">
        <v>41</v>
      </c>
      <c r="Q115" s="84" t="s">
        <v>102</v>
      </c>
      <c r="R115" s="84" t="s">
        <v>116</v>
      </c>
      <c r="S115" s="121" t="s">
        <v>67</v>
      </c>
    </row>
    <row r="116" spans="1:19" s="57" customFormat="1" ht="33" customHeight="1">
      <c r="A116" s="76">
        <v>105</v>
      </c>
      <c r="B116" s="76" t="s">
        <v>297</v>
      </c>
      <c r="C116" s="76" t="s">
        <v>273</v>
      </c>
      <c r="D116" s="77" t="s">
        <v>369</v>
      </c>
      <c r="E116" s="78" t="s">
        <v>349</v>
      </c>
      <c r="F116" s="76" t="s">
        <v>436</v>
      </c>
      <c r="G116" s="79" t="s">
        <v>392</v>
      </c>
      <c r="H116" s="76">
        <v>1</v>
      </c>
      <c r="I116" s="76">
        <v>28</v>
      </c>
      <c r="J116" s="80">
        <v>1300000</v>
      </c>
      <c r="K116" s="80">
        <v>1300000</v>
      </c>
      <c r="L116" s="80"/>
      <c r="M116" s="80">
        <v>1300000</v>
      </c>
      <c r="N116" s="81" t="s">
        <v>491</v>
      </c>
      <c r="O116" s="82" t="s">
        <v>536</v>
      </c>
      <c r="P116" s="83" t="s">
        <v>41</v>
      </c>
      <c r="Q116" s="84" t="s">
        <v>102</v>
      </c>
      <c r="R116" s="84" t="s">
        <v>116</v>
      </c>
      <c r="S116" s="121" t="s">
        <v>67</v>
      </c>
    </row>
    <row r="117" spans="1:19" s="57" customFormat="1" ht="33" customHeight="1">
      <c r="A117" s="76">
        <v>106</v>
      </c>
      <c r="B117" s="76" t="s">
        <v>298</v>
      </c>
      <c r="C117" s="76" t="s">
        <v>273</v>
      </c>
      <c r="D117" s="77" t="s">
        <v>370</v>
      </c>
      <c r="E117" s="78" t="s">
        <v>334</v>
      </c>
      <c r="F117" s="76" t="s">
        <v>437</v>
      </c>
      <c r="G117" s="79" t="s">
        <v>392</v>
      </c>
      <c r="H117" s="76">
        <v>1</v>
      </c>
      <c r="I117" s="76">
        <v>28</v>
      </c>
      <c r="J117" s="80">
        <v>1300000</v>
      </c>
      <c r="K117" s="80">
        <v>1300000</v>
      </c>
      <c r="L117" s="80"/>
      <c r="M117" s="80">
        <v>1300000</v>
      </c>
      <c r="N117" s="81" t="s">
        <v>491</v>
      </c>
      <c r="O117" s="82" t="s">
        <v>537</v>
      </c>
      <c r="P117" s="85" t="s">
        <v>41</v>
      </c>
      <c r="Q117" s="84" t="s">
        <v>102</v>
      </c>
      <c r="R117" s="84" t="s">
        <v>116</v>
      </c>
      <c r="S117" s="121" t="s">
        <v>67</v>
      </c>
    </row>
    <row r="118" spans="1:19" s="57" customFormat="1" ht="33" customHeight="1">
      <c r="A118" s="76">
        <v>107</v>
      </c>
      <c r="B118" s="76" t="s">
        <v>299</v>
      </c>
      <c r="C118" s="76" t="s">
        <v>272</v>
      </c>
      <c r="D118" s="77" t="s">
        <v>371</v>
      </c>
      <c r="E118" s="78" t="s">
        <v>372</v>
      </c>
      <c r="F118" s="76" t="s">
        <v>438</v>
      </c>
      <c r="G118" s="79" t="s">
        <v>439</v>
      </c>
      <c r="H118" s="76">
        <v>1</v>
      </c>
      <c r="I118" s="76">
        <v>14</v>
      </c>
      <c r="J118" s="80">
        <v>650000</v>
      </c>
      <c r="K118" s="80">
        <v>650000</v>
      </c>
      <c r="L118" s="80"/>
      <c r="M118" s="80">
        <v>650000</v>
      </c>
      <c r="N118" s="81" t="s">
        <v>38</v>
      </c>
      <c r="O118" s="82" t="s">
        <v>538</v>
      </c>
      <c r="P118" s="85" t="s">
        <v>41</v>
      </c>
      <c r="Q118" s="84" t="s">
        <v>103</v>
      </c>
      <c r="R118" s="84" t="s">
        <v>117</v>
      </c>
      <c r="S118" s="121" t="s">
        <v>67</v>
      </c>
    </row>
    <row r="119" spans="1:19" s="57" customFormat="1" ht="33" customHeight="1">
      <c r="A119" s="76">
        <v>108</v>
      </c>
      <c r="B119" s="76" t="s">
        <v>184</v>
      </c>
      <c r="C119" s="76" t="s">
        <v>300</v>
      </c>
      <c r="D119" s="77" t="s">
        <v>198</v>
      </c>
      <c r="E119" s="78" t="s">
        <v>91</v>
      </c>
      <c r="F119" s="76" t="s">
        <v>440</v>
      </c>
      <c r="G119" s="79" t="s">
        <v>392</v>
      </c>
      <c r="H119" s="76">
        <v>1</v>
      </c>
      <c r="I119" s="76">
        <v>28</v>
      </c>
      <c r="J119" s="80">
        <v>1300000</v>
      </c>
      <c r="K119" s="80">
        <v>1300000</v>
      </c>
      <c r="L119" s="80"/>
      <c r="M119" s="80">
        <v>1300000</v>
      </c>
      <c r="N119" s="81" t="s">
        <v>491</v>
      </c>
      <c r="O119" s="82" t="s">
        <v>539</v>
      </c>
      <c r="P119" s="85" t="s">
        <v>41</v>
      </c>
      <c r="Q119" s="84" t="s">
        <v>103</v>
      </c>
      <c r="R119" s="84" t="s">
        <v>117</v>
      </c>
      <c r="S119" s="121" t="s">
        <v>67</v>
      </c>
    </row>
    <row r="120" spans="1:19" s="57" customFormat="1" ht="33" customHeight="1">
      <c r="A120" s="76">
        <v>109</v>
      </c>
      <c r="B120" s="76" t="s">
        <v>185</v>
      </c>
      <c r="C120" s="76" t="s">
        <v>301</v>
      </c>
      <c r="D120" s="77" t="s">
        <v>197</v>
      </c>
      <c r="E120" s="78" t="s">
        <v>33</v>
      </c>
      <c r="F120" s="76" t="s">
        <v>441</v>
      </c>
      <c r="G120" s="79" t="s">
        <v>442</v>
      </c>
      <c r="H120" s="76">
        <v>1</v>
      </c>
      <c r="I120" s="76">
        <v>12</v>
      </c>
      <c r="J120" s="80">
        <v>600000</v>
      </c>
      <c r="K120" s="80">
        <v>600000</v>
      </c>
      <c r="L120" s="80"/>
      <c r="M120" s="80">
        <v>600000</v>
      </c>
      <c r="N120" s="81" t="s">
        <v>39</v>
      </c>
      <c r="O120" s="82" t="s">
        <v>540</v>
      </c>
      <c r="P120" s="83" t="s">
        <v>41</v>
      </c>
      <c r="Q120" s="84" t="s">
        <v>6</v>
      </c>
      <c r="R120" s="84" t="s">
        <v>104</v>
      </c>
      <c r="S120" s="121" t="s">
        <v>70</v>
      </c>
    </row>
    <row r="121" spans="1:19" s="57" customFormat="1" ht="33" customHeight="1">
      <c r="A121" s="76">
        <v>110</v>
      </c>
      <c r="B121" s="76" t="s">
        <v>302</v>
      </c>
      <c r="C121" s="76" t="s">
        <v>301</v>
      </c>
      <c r="D121" s="77" t="s">
        <v>373</v>
      </c>
      <c r="E121" s="78" t="s">
        <v>374</v>
      </c>
      <c r="F121" s="76" t="s">
        <v>443</v>
      </c>
      <c r="G121" s="79" t="s">
        <v>444</v>
      </c>
      <c r="H121" s="76">
        <v>1</v>
      </c>
      <c r="I121" s="76">
        <v>12</v>
      </c>
      <c r="J121" s="80">
        <v>600000</v>
      </c>
      <c r="K121" s="80">
        <v>600000</v>
      </c>
      <c r="L121" s="80"/>
      <c r="M121" s="80">
        <v>600000</v>
      </c>
      <c r="N121" s="81" t="s">
        <v>39</v>
      </c>
      <c r="O121" s="82" t="s">
        <v>541</v>
      </c>
      <c r="P121" s="85" t="s">
        <v>41</v>
      </c>
      <c r="Q121" s="84" t="s">
        <v>548</v>
      </c>
      <c r="R121" s="84" t="s">
        <v>555</v>
      </c>
      <c r="S121" s="121" t="s">
        <v>70</v>
      </c>
    </row>
    <row r="122" spans="1:19" s="57" customFormat="1" ht="33" customHeight="1">
      <c r="A122" s="76">
        <v>111</v>
      </c>
      <c r="B122" s="76" t="s">
        <v>303</v>
      </c>
      <c r="C122" s="76" t="s">
        <v>301</v>
      </c>
      <c r="D122" s="77" t="s">
        <v>375</v>
      </c>
      <c r="E122" s="78" t="s">
        <v>376</v>
      </c>
      <c r="F122" s="76" t="s">
        <v>445</v>
      </c>
      <c r="G122" s="79" t="s">
        <v>442</v>
      </c>
      <c r="H122" s="76">
        <v>1</v>
      </c>
      <c r="I122" s="76">
        <v>12</v>
      </c>
      <c r="J122" s="80">
        <v>600000</v>
      </c>
      <c r="K122" s="80">
        <v>600000</v>
      </c>
      <c r="L122" s="80"/>
      <c r="M122" s="80">
        <v>600000</v>
      </c>
      <c r="N122" s="81" t="s">
        <v>39</v>
      </c>
      <c r="O122" s="82" t="s">
        <v>542</v>
      </c>
      <c r="P122" s="85" t="s">
        <v>41</v>
      </c>
      <c r="Q122" s="84" t="s">
        <v>549</v>
      </c>
      <c r="R122" s="84" t="s">
        <v>556</v>
      </c>
      <c r="S122" s="121" t="s">
        <v>70</v>
      </c>
    </row>
    <row r="123" spans="1:19" ht="15.75" hidden="1">
      <c r="A123" s="88"/>
      <c r="B123" s="88"/>
      <c r="C123" s="89"/>
      <c r="D123" s="90"/>
      <c r="E123" s="91"/>
      <c r="F123" s="88"/>
      <c r="G123" s="88"/>
      <c r="H123" s="88"/>
      <c r="I123" s="88"/>
      <c r="J123" s="93"/>
      <c r="K123" s="93"/>
      <c r="L123" s="93"/>
      <c r="M123" s="93"/>
      <c r="N123" s="92"/>
      <c r="O123" s="94"/>
      <c r="P123" s="95"/>
      <c r="Q123" s="96"/>
      <c r="R123" s="97"/>
      <c r="S123" s="124"/>
    </row>
    <row r="124" spans="1:19" s="57" customFormat="1" ht="26.25" customHeight="1">
      <c r="A124" s="98"/>
      <c r="B124" s="98"/>
      <c r="C124" s="99"/>
      <c r="D124" s="135" t="s">
        <v>49</v>
      </c>
      <c r="E124" s="135"/>
      <c r="F124" s="101"/>
      <c r="G124" s="101"/>
      <c r="H124" s="101">
        <f>SUBTOTAL(9,H12:H123)</f>
        <v>111</v>
      </c>
      <c r="I124" s="101">
        <f>SUBTOTAL(9,I12:I123)</f>
        <v>2656</v>
      </c>
      <c r="J124" s="102"/>
      <c r="K124" s="103">
        <f>SUBTOTAL(9,K12:K123)</f>
        <v>129950000</v>
      </c>
      <c r="L124" s="103">
        <f>SUBTOTAL(9,L12:L123)</f>
        <v>0</v>
      </c>
      <c r="M124" s="103">
        <f>SUBTOTAL(9,M12:M123)</f>
        <v>129950000</v>
      </c>
      <c r="N124" s="100"/>
      <c r="O124" s="104"/>
      <c r="P124" s="105"/>
      <c r="Q124" s="106"/>
      <c r="R124" s="106"/>
      <c r="S124" s="125"/>
    </row>
    <row r="125" spans="1:19" s="57" customFormat="1" ht="15">
      <c r="A125" s="107"/>
      <c r="B125" s="107"/>
      <c r="C125" s="108"/>
      <c r="D125" s="109"/>
      <c r="E125" s="109"/>
      <c r="F125" s="111"/>
      <c r="G125" s="111"/>
      <c r="H125" s="111"/>
      <c r="I125" s="111"/>
      <c r="J125" s="110"/>
      <c r="K125" s="112"/>
      <c r="L125" s="112"/>
      <c r="M125" s="112"/>
      <c r="N125" s="110"/>
      <c r="O125" s="113"/>
      <c r="P125" s="114"/>
      <c r="S125" s="142"/>
    </row>
    <row r="126" spans="1:19" s="57" customFormat="1" ht="15">
      <c r="A126" s="107"/>
      <c r="B126" s="107"/>
      <c r="C126" s="115"/>
      <c r="D126" s="115" t="s">
        <v>29</v>
      </c>
      <c r="E126" s="115"/>
      <c r="F126" s="116">
        <f>M124</f>
        <v>129950000</v>
      </c>
      <c r="G126" s="107" t="s">
        <v>28</v>
      </c>
      <c r="H126" s="111"/>
      <c r="I126" s="111"/>
      <c r="J126" s="110"/>
      <c r="K126" s="112"/>
      <c r="L126" s="112"/>
      <c r="M126" s="112"/>
      <c r="N126" s="110"/>
      <c r="O126" s="113"/>
      <c r="P126" s="114"/>
      <c r="S126" s="142"/>
    </row>
    <row r="127" spans="4:13" ht="15.75">
      <c r="D127" s="140" t="s">
        <v>53</v>
      </c>
      <c r="E127" s="140"/>
      <c r="F127" s="141" t="str">
        <f>tien_so!C6</f>
        <v>Một trăm hai mươi chín triệu chín trăm năm mươi ngàn đồng./.</v>
      </c>
      <c r="G127" s="141"/>
      <c r="H127" s="141"/>
      <c r="I127" s="141"/>
      <c r="J127" s="141"/>
      <c r="K127" s="141"/>
      <c r="L127" s="117"/>
      <c r="M127" s="117"/>
    </row>
    <row r="128" spans="11:16" ht="18.75">
      <c r="K128" s="139"/>
      <c r="L128" s="139"/>
      <c r="M128" s="139"/>
      <c r="N128" s="139"/>
      <c r="O128" s="139"/>
      <c r="P128" s="118"/>
    </row>
  </sheetData>
  <sheetProtection/>
  <autoFilter ref="A11:S128"/>
  <mergeCells count="26">
    <mergeCell ref="K128:O128"/>
    <mergeCell ref="J8:J9"/>
    <mergeCell ref="K8:K9"/>
    <mergeCell ref="S8:S9"/>
    <mergeCell ref="D127:E127"/>
    <mergeCell ref="F8:G8"/>
    <mergeCell ref="E8:E9"/>
    <mergeCell ref="D124:E124"/>
    <mergeCell ref="F127:K127"/>
    <mergeCell ref="R8:R9"/>
    <mergeCell ref="L8:L9"/>
    <mergeCell ref="M8:M9"/>
    <mergeCell ref="A6:P6"/>
    <mergeCell ref="A1:E1"/>
    <mergeCell ref="A2:E2"/>
    <mergeCell ref="A4:P4"/>
    <mergeCell ref="A5:P5"/>
    <mergeCell ref="A8:A9"/>
    <mergeCell ref="B8:B9"/>
    <mergeCell ref="D8:D9"/>
    <mergeCell ref="C8:C9"/>
    <mergeCell ref="H8:I8"/>
    <mergeCell ref="Q8:Q9"/>
    <mergeCell ref="P8:P9"/>
    <mergeCell ref="N8:N9"/>
    <mergeCell ref="O8:O9"/>
  </mergeCells>
  <printOptions/>
  <pageMargins left="0.31" right="0.17" top="0.48" bottom="0.59" header="0.23" footer="0.31"/>
  <pageSetup horizontalDpi="600" verticalDpi="600" orientation="landscape" paperSize="9" scale="63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2024-01-22T04:32:47Z</cp:lastPrinted>
  <dcterms:created xsi:type="dcterms:W3CDTF">2017-01-17T02:59:09Z</dcterms:created>
  <dcterms:modified xsi:type="dcterms:W3CDTF">2024-01-22T07:42:21Z</dcterms:modified>
  <cp:category/>
  <cp:version/>
  <cp:contentType/>
  <cp:contentStatus/>
</cp:coreProperties>
</file>