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4640" windowHeight="8190" firstSheet="3" activeTab="3"/>
  </bookViews>
  <sheets>
    <sheet name="Ma_Khoa" sheetId="5" state="hidden" r:id="rId1"/>
    <sheet name="tien_so" sheetId="4" state="hidden" r:id="rId2"/>
    <sheet name="Ma tien" sheetId="2" state="hidden" r:id="rId3"/>
    <sheet name="Tong hop" sheetId="3" r:id="rId4"/>
    <sheet name="huong_dan_ky_II_2019_2020" sheetId="1" r:id="rId5"/>
  </sheets>
  <definedNames>
    <definedName name="_xlnm._FilterDatabase" localSheetId="4" hidden="1">huong_dan_ky_II_2019_2020!$A$11:$R$152</definedName>
    <definedName name="_xlnm._FilterDatabase" localSheetId="1" hidden="1">tien_so!#REF!</definedName>
    <definedName name="_xlnm._FilterDatabase" localSheetId="3" hidden="1">'Tong hop'!$A$11:$H$89</definedName>
    <definedName name="CNV">#REF!</definedName>
    <definedName name="ma_dinhmuc_moi">#REF!</definedName>
    <definedName name="madvi">#REF!</definedName>
    <definedName name="madvi1">#REF!</definedName>
    <definedName name="ngach">#REF!</definedName>
    <definedName name="pc">#REF!</definedName>
    <definedName name="_xlnm.Print_Area" localSheetId="4">huong_dan_ky_II_2019_2020!$A$1:$Q$164</definedName>
    <definedName name="_xlnm.Print_Area" localSheetId="3">'Tong hop'!$A$1:$H$94</definedName>
    <definedName name="_xlnm.Print_Titles" localSheetId="4">huong_dan_ky_II_2019_2020!$8:$9</definedName>
    <definedName name="_xlnm.Print_Titles" localSheetId="1">tien_so!#REF!</definedName>
    <definedName name="_xlnm.Print_Titles" localSheetId="3">'Tong hop'!$11:$11</definedName>
    <definedName name="tam">#REF!</definedName>
  </definedNames>
  <calcPr calcId="124519" fullCalcOnLoad="1"/>
</workbook>
</file>

<file path=xl/calcChain.xml><?xml version="1.0" encoding="utf-8"?>
<calcChain xmlns="http://schemas.openxmlformats.org/spreadsheetml/2006/main">
  <c r="M15" i="1"/>
  <c r="N15" s="1"/>
  <c r="M83"/>
  <c r="N83" s="1"/>
  <c r="M86"/>
  <c r="N86" s="1"/>
  <c r="M98"/>
  <c r="N98" s="1"/>
  <c r="M117"/>
  <c r="N117" s="1"/>
  <c r="A13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3" i="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F89"/>
  <c r="E89"/>
  <c r="F88"/>
  <c r="E88"/>
  <c r="F87"/>
  <c r="E87"/>
  <c r="F86"/>
  <c r="E86"/>
  <c r="F85"/>
  <c r="E85"/>
  <c r="F84"/>
  <c r="E84"/>
  <c r="F83"/>
  <c r="E83"/>
  <c r="F82"/>
  <c r="E82"/>
  <c r="F81"/>
  <c r="E81"/>
  <c r="F80"/>
  <c r="E80"/>
  <c r="F79"/>
  <c r="E79"/>
  <c r="F78"/>
  <c r="E78"/>
  <c r="F77"/>
  <c r="E77"/>
  <c r="F76"/>
  <c r="E76"/>
  <c r="F75"/>
  <c r="E75"/>
  <c r="F74"/>
  <c r="E74"/>
  <c r="G73"/>
  <c r="F73"/>
  <c r="E73"/>
  <c r="F72"/>
  <c r="E72"/>
  <c r="F71"/>
  <c r="E71"/>
  <c r="F70"/>
  <c r="E70"/>
  <c r="F69"/>
  <c r="E69"/>
  <c r="F68"/>
  <c r="E68"/>
  <c r="F67"/>
  <c r="E67"/>
  <c r="F66"/>
  <c r="E66"/>
  <c r="F65"/>
  <c r="E65"/>
  <c r="F64"/>
  <c r="E64"/>
  <c r="F63"/>
  <c r="E63"/>
  <c r="F62"/>
  <c r="E62"/>
  <c r="F61"/>
  <c r="E61"/>
  <c r="F60"/>
  <c r="E60"/>
  <c r="F59"/>
  <c r="E59"/>
  <c r="G58"/>
  <c r="F58"/>
  <c r="E58"/>
  <c r="F57"/>
  <c r="E57"/>
  <c r="F56"/>
  <c r="E56"/>
  <c r="F55"/>
  <c r="E55"/>
  <c r="F54"/>
  <c r="E54"/>
  <c r="F53"/>
  <c r="E53"/>
  <c r="F52"/>
  <c r="E52"/>
  <c r="F51"/>
  <c r="E51"/>
  <c r="F50"/>
  <c r="E50"/>
  <c r="F49"/>
  <c r="E49"/>
  <c r="G48"/>
  <c r="F48"/>
  <c r="E48"/>
  <c r="F47"/>
  <c r="E47"/>
  <c r="F46"/>
  <c r="E46"/>
  <c r="G45"/>
  <c r="F45"/>
  <c r="E45"/>
  <c r="F44"/>
  <c r="E44"/>
  <c r="F43"/>
  <c r="E43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6"/>
  <c r="E26"/>
  <c r="F25"/>
  <c r="E25"/>
  <c r="F24"/>
  <c r="E24"/>
  <c r="F23"/>
  <c r="E23"/>
  <c r="F22"/>
  <c r="E22"/>
  <c r="F21"/>
  <c r="E21"/>
  <c r="F20"/>
  <c r="E20"/>
  <c r="F19"/>
  <c r="E19"/>
  <c r="F18"/>
  <c r="E18"/>
  <c r="F17"/>
  <c r="E17"/>
  <c r="F16"/>
  <c r="E16"/>
  <c r="G15"/>
  <c r="F15"/>
  <c r="E15"/>
  <c r="F14"/>
  <c r="E14"/>
  <c r="F13"/>
  <c r="E13"/>
  <c r="F12"/>
  <c r="F91" s="1"/>
  <c r="E12"/>
  <c r="J89"/>
  <c r="A152" i="1"/>
  <c r="J88" i="3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B11" i="1"/>
  <c r="C11"/>
  <c r="E11" s="1"/>
  <c r="F11" s="1"/>
  <c r="I11" s="1"/>
  <c r="J11" s="1"/>
  <c r="K11" s="1"/>
  <c r="L11" s="1"/>
  <c r="M11" s="1"/>
  <c r="N11" s="1"/>
  <c r="O11" s="1"/>
  <c r="P11" s="1"/>
  <c r="Q11" s="1"/>
  <c r="R11" s="1"/>
  <c r="C59" i="2"/>
  <c r="C67"/>
  <c r="B67"/>
  <c r="B66"/>
  <c r="C66" s="1"/>
  <c r="B65"/>
  <c r="C65" s="1"/>
  <c r="B17"/>
  <c r="B64" s="1"/>
  <c r="C64" s="1"/>
  <c r="C61"/>
  <c r="C63"/>
  <c r="B63"/>
  <c r="C60"/>
  <c r="C62" s="1"/>
  <c r="B62"/>
  <c r="B58"/>
  <c r="C58"/>
  <c r="B57"/>
  <c r="C57"/>
  <c r="C56"/>
  <c r="B55"/>
  <c r="C55" s="1"/>
  <c r="B54"/>
  <c r="C54" s="1"/>
  <c r="B52"/>
  <c r="B53" s="1"/>
  <c r="C53" s="1"/>
  <c r="C51"/>
  <c r="M149" i="1" s="1"/>
  <c r="N149" s="1"/>
  <c r="B50" i="2"/>
  <c r="C50"/>
  <c r="B49"/>
  <c r="C49"/>
  <c r="B48"/>
  <c r="C48"/>
  <c r="B47"/>
  <c r="C47"/>
  <c r="B46"/>
  <c r="C46"/>
  <c r="B45"/>
  <c r="C45"/>
  <c r="C44"/>
  <c r="C43"/>
  <c r="C42"/>
  <c r="B41"/>
  <c r="C41" s="1"/>
  <c r="B40"/>
  <c r="C40" s="1"/>
  <c r="B39"/>
  <c r="C39" s="1"/>
  <c r="B38"/>
  <c r="C38" s="1"/>
  <c r="B37"/>
  <c r="C37" s="1"/>
  <c r="B36"/>
  <c r="C36" s="1"/>
  <c r="C35"/>
  <c r="C34"/>
  <c r="C33"/>
  <c r="B32"/>
  <c r="C32"/>
  <c r="B31"/>
  <c r="C31"/>
  <c r="B30"/>
  <c r="C30"/>
  <c r="B29"/>
  <c r="C29"/>
  <c r="B28"/>
  <c r="C28"/>
  <c r="B27"/>
  <c r="C27"/>
  <c r="C26"/>
  <c r="C25"/>
  <c r="C24"/>
  <c r="C23"/>
  <c r="C22"/>
  <c r="B22"/>
  <c r="C8"/>
  <c r="C21"/>
  <c r="B21"/>
  <c r="B19"/>
  <c r="B20" s="1"/>
  <c r="C20" s="1"/>
  <c r="C5"/>
  <c r="C19"/>
  <c r="C2"/>
  <c r="C17"/>
  <c r="C16"/>
  <c r="B16"/>
  <c r="C15"/>
  <c r="B15"/>
  <c r="C14"/>
  <c r="B14"/>
  <c r="C13"/>
  <c r="B13"/>
  <c r="B11"/>
  <c r="B12"/>
  <c r="C12" s="1"/>
  <c r="C11"/>
  <c r="L154" i="1"/>
  <c r="E91" i="3"/>
  <c r="K154" i="1"/>
  <c r="D11"/>
  <c r="B15" i="4"/>
  <c r="C15" s="1"/>
  <c r="C20"/>
  <c r="B22"/>
  <c r="C22"/>
  <c r="I23" s="1"/>
  <c r="C27"/>
  <c r="E23"/>
  <c r="E26" s="1"/>
  <c r="M23"/>
  <c r="M24" s="1"/>
  <c r="K23"/>
  <c r="K26" s="1"/>
  <c r="N23"/>
  <c r="N26" s="1"/>
  <c r="J23"/>
  <c r="J24" s="1"/>
  <c r="L23"/>
  <c r="L25" s="1"/>
  <c r="N25"/>
  <c r="M25"/>
  <c r="O24"/>
  <c r="K24"/>
  <c r="J26"/>
  <c r="K25"/>
  <c r="E25"/>
  <c r="I25" l="1"/>
  <c r="J25"/>
  <c r="L24"/>
  <c r="L26" s="1"/>
  <c r="N24"/>
  <c r="M26"/>
  <c r="D23"/>
  <c r="H23"/>
  <c r="F23"/>
  <c r="F25" s="1"/>
  <c r="O23"/>
  <c r="O25" s="1"/>
  <c r="G23"/>
  <c r="N16"/>
  <c r="K16"/>
  <c r="F16"/>
  <c r="O16"/>
  <c r="O18" s="1"/>
  <c r="L16"/>
  <c r="I16"/>
  <c r="H16"/>
  <c r="E16"/>
  <c r="J16"/>
  <c r="M16"/>
  <c r="G16"/>
  <c r="D16"/>
  <c r="M30" i="1"/>
  <c r="N30" s="1"/>
  <c r="G22" i="3" s="1"/>
  <c r="M81" i="1"/>
  <c r="N81" s="1"/>
  <c r="M13"/>
  <c r="N13" s="1"/>
  <c r="G13" i="3" s="1"/>
  <c r="M29" i="1"/>
  <c r="N29" s="1"/>
  <c r="M48"/>
  <c r="N48" s="1"/>
  <c r="G33" i="3" s="1"/>
  <c r="M82" i="1"/>
  <c r="N82" s="1"/>
  <c r="M102"/>
  <c r="N102" s="1"/>
  <c r="G62" i="3" s="1"/>
  <c r="M104" i="1"/>
  <c r="N104" s="1"/>
  <c r="G64" i="3" s="1"/>
  <c r="M113" i="1"/>
  <c r="N113" s="1"/>
  <c r="G69" i="3" s="1"/>
  <c r="M118" i="1"/>
  <c r="N118" s="1"/>
  <c r="G74" i="3" s="1"/>
  <c r="M12" i="1"/>
  <c r="N12" s="1"/>
  <c r="M14"/>
  <c r="N14" s="1"/>
  <c r="G14" i="3" s="1"/>
  <c r="M24" i="1"/>
  <c r="N24" s="1"/>
  <c r="G19" i="3" s="1"/>
  <c r="M42" i="1"/>
  <c r="N42" s="1"/>
  <c r="G29" i="3" s="1"/>
  <c r="M61" i="1"/>
  <c r="N61" s="1"/>
  <c r="M66"/>
  <c r="N66" s="1"/>
  <c r="M90"/>
  <c r="N90" s="1"/>
  <c r="M91"/>
  <c r="N91" s="1"/>
  <c r="G51" i="3" s="1"/>
  <c r="M93" i="1"/>
  <c r="N93" s="1"/>
  <c r="G53" i="3" s="1"/>
  <c r="M109" i="1"/>
  <c r="N109" s="1"/>
  <c r="M110"/>
  <c r="N110" s="1"/>
  <c r="G67" i="3" s="1"/>
  <c r="M111" i="1"/>
  <c r="N111" s="1"/>
  <c r="M112"/>
  <c r="N112" s="1"/>
  <c r="G68" i="3" s="1"/>
  <c r="M114" i="1"/>
  <c r="N114" s="1"/>
  <c r="G70" i="3" s="1"/>
  <c r="M148" i="1"/>
  <c r="N148" s="1"/>
  <c r="G88" i="3" s="1"/>
  <c r="M87" i="1"/>
  <c r="N87" s="1"/>
  <c r="G49" i="3" s="1"/>
  <c r="M99" i="1"/>
  <c r="N99" s="1"/>
  <c r="G59" i="3" s="1"/>
  <c r="M100" i="1"/>
  <c r="N100" s="1"/>
  <c r="G60" i="3" s="1"/>
  <c r="M116" i="1"/>
  <c r="N116" s="1"/>
  <c r="G72" i="3" s="1"/>
  <c r="M135" i="1"/>
  <c r="N135" s="1"/>
  <c r="M150"/>
  <c r="N150" s="1"/>
  <c r="M151"/>
  <c r="N151" s="1"/>
  <c r="M152"/>
  <c r="N152" s="1"/>
  <c r="M16"/>
  <c r="N16" s="1"/>
  <c r="M17"/>
  <c r="N17" s="1"/>
  <c r="M88"/>
  <c r="N88" s="1"/>
  <c r="M89"/>
  <c r="N89" s="1"/>
  <c r="M94"/>
  <c r="N94" s="1"/>
  <c r="G54" i="3" s="1"/>
  <c r="M95" i="1"/>
  <c r="N95" s="1"/>
  <c r="G55" i="3" s="1"/>
  <c r="M96" i="1"/>
  <c r="N96" s="1"/>
  <c r="G56" i="3" s="1"/>
  <c r="M97" i="1"/>
  <c r="N97" s="1"/>
  <c r="G57" i="3" s="1"/>
  <c r="M121" i="1"/>
  <c r="N121" s="1"/>
  <c r="G76" i="3" s="1"/>
  <c r="M122" i="1"/>
  <c r="N122" s="1"/>
  <c r="G77" i="3" s="1"/>
  <c r="M125" i="1"/>
  <c r="N125" s="1"/>
  <c r="M126"/>
  <c r="N126" s="1"/>
  <c r="M127"/>
  <c r="N127" s="1"/>
  <c r="M128"/>
  <c r="N128" s="1"/>
  <c r="M129"/>
  <c r="N129" s="1"/>
  <c r="M130"/>
  <c r="N130" s="1"/>
  <c r="M131"/>
  <c r="N131" s="1"/>
  <c r="M133"/>
  <c r="N133" s="1"/>
  <c r="M134"/>
  <c r="N134" s="1"/>
  <c r="M138"/>
  <c r="N138" s="1"/>
  <c r="G81" i="3" s="1"/>
  <c r="M139" i="1"/>
  <c r="N139" s="1"/>
  <c r="M140"/>
  <c r="N140" s="1"/>
  <c r="M141"/>
  <c r="N141" s="1"/>
  <c r="M143"/>
  <c r="N143" s="1"/>
  <c r="G84" i="3" s="1"/>
  <c r="B18" i="2"/>
  <c r="C18" s="1"/>
  <c r="C52"/>
  <c r="M25" i="1"/>
  <c r="N25" s="1"/>
  <c r="M26"/>
  <c r="N26" s="1"/>
  <c r="M27"/>
  <c r="N27" s="1"/>
  <c r="M28"/>
  <c r="N28" s="1"/>
  <c r="M31"/>
  <c r="N31" s="1"/>
  <c r="G23" i="3" s="1"/>
  <c r="M32" i="1"/>
  <c r="N32" s="1"/>
  <c r="G24" i="3" s="1"/>
  <c r="M33" i="1"/>
  <c r="N33" s="1"/>
  <c r="M34"/>
  <c r="N34" s="1"/>
  <c r="G25" i="3" s="1"/>
  <c r="M35" i="1"/>
  <c r="N35" s="1"/>
  <c r="M36"/>
  <c r="N36" s="1"/>
  <c r="G26" i="3" s="1"/>
  <c r="M37" i="1"/>
  <c r="N37" s="1"/>
  <c r="M38"/>
  <c r="N38" s="1"/>
  <c r="G27" i="3" s="1"/>
  <c r="M39" i="1"/>
  <c r="N39" s="1"/>
  <c r="M40"/>
  <c r="N40" s="1"/>
  <c r="G28" i="3" s="1"/>
  <c r="M41" i="1"/>
  <c r="N41" s="1"/>
  <c r="M43"/>
  <c r="N43" s="1"/>
  <c r="G30" i="3" s="1"/>
  <c r="M44" i="1"/>
  <c r="N44" s="1"/>
  <c r="M45"/>
  <c r="N45" s="1"/>
  <c r="G31" i="3" s="1"/>
  <c r="M46" i="1"/>
  <c r="N46" s="1"/>
  <c r="M47"/>
  <c r="N47" s="1"/>
  <c r="G32" i="3" s="1"/>
  <c r="M49" i="1"/>
  <c r="N49" s="1"/>
  <c r="M50"/>
  <c r="N50" s="1"/>
  <c r="M51"/>
  <c r="N51" s="1"/>
  <c r="G35" i="3" s="1"/>
  <c r="M52" i="1"/>
  <c r="N52" s="1"/>
  <c r="M53"/>
  <c r="N53" s="1"/>
  <c r="M54"/>
  <c r="N54" s="1"/>
  <c r="M55"/>
  <c r="N55" s="1"/>
  <c r="M56"/>
  <c r="N56" s="1"/>
  <c r="M57"/>
  <c r="N57" s="1"/>
  <c r="M58"/>
  <c r="N58" s="1"/>
  <c r="M59"/>
  <c r="N59" s="1"/>
  <c r="M60"/>
  <c r="N60" s="1"/>
  <c r="M62"/>
  <c r="N62" s="1"/>
  <c r="M63"/>
  <c r="N63" s="1"/>
  <c r="M64"/>
  <c r="N64" s="1"/>
  <c r="M65"/>
  <c r="N65" s="1"/>
  <c r="M67"/>
  <c r="N67" s="1"/>
  <c r="M68"/>
  <c r="N68" s="1"/>
  <c r="M69"/>
  <c r="N69" s="1"/>
  <c r="M70"/>
  <c r="N70" s="1"/>
  <c r="M71"/>
  <c r="N71" s="1"/>
  <c r="G40" i="3" s="1"/>
  <c r="M72" i="1"/>
  <c r="N72" s="1"/>
  <c r="G41" i="3" s="1"/>
  <c r="M73" i="1"/>
  <c r="N73" s="1"/>
  <c r="M74"/>
  <c r="N74" s="1"/>
  <c r="M75"/>
  <c r="N75" s="1"/>
  <c r="M76"/>
  <c r="N76" s="1"/>
  <c r="M77"/>
  <c r="N77" s="1"/>
  <c r="M78"/>
  <c r="N78" s="1"/>
  <c r="M79"/>
  <c r="N79" s="1"/>
  <c r="M80"/>
  <c r="N80" s="1"/>
  <c r="M103"/>
  <c r="N103" s="1"/>
  <c r="G63" i="3" s="1"/>
  <c r="M115" i="1"/>
  <c r="N115" s="1"/>
  <c r="G71" i="3" s="1"/>
  <c r="M84" i="1"/>
  <c r="N84" s="1"/>
  <c r="G46" i="3" s="1"/>
  <c r="M85" i="1"/>
  <c r="N85" s="1"/>
  <c r="G47" i="3" s="1"/>
  <c r="M101" i="1"/>
  <c r="N101" s="1"/>
  <c r="G61" i="3" s="1"/>
  <c r="M105" i="1"/>
  <c r="N105" s="1"/>
  <c r="G65" i="3" s="1"/>
  <c r="M106" i="1"/>
  <c r="N106" s="1"/>
  <c r="M107"/>
  <c r="N107" s="1"/>
  <c r="G66" i="3" s="1"/>
  <c r="M108" i="1"/>
  <c r="N108" s="1"/>
  <c r="M144"/>
  <c r="N144" s="1"/>
  <c r="G85" i="3" s="1"/>
  <c r="M145" i="1"/>
  <c r="N145" s="1"/>
  <c r="G86" i="3" s="1"/>
  <c r="M146" i="1"/>
  <c r="N146" s="1"/>
  <c r="G87" i="3" s="1"/>
  <c r="M147" i="1"/>
  <c r="N147" s="1"/>
  <c r="M18"/>
  <c r="N18" s="1"/>
  <c r="G17" i="3" s="1"/>
  <c r="M19" i="1"/>
  <c r="N19" s="1"/>
  <c r="M20"/>
  <c r="N20" s="1"/>
  <c r="M21"/>
  <c r="N21" s="1"/>
  <c r="M22"/>
  <c r="N22" s="1"/>
  <c r="G18" i="3" s="1"/>
  <c r="M23" i="1"/>
  <c r="N23" s="1"/>
  <c r="M92"/>
  <c r="N92" s="1"/>
  <c r="G52" i="3" s="1"/>
  <c r="M119" i="1"/>
  <c r="N119" s="1"/>
  <c r="M120"/>
  <c r="N120" s="1"/>
  <c r="M123"/>
  <c r="N123" s="1"/>
  <c r="M124"/>
  <c r="N124" s="1"/>
  <c r="M132"/>
  <c r="N132" s="1"/>
  <c r="M136"/>
  <c r="N136" s="1"/>
  <c r="M137"/>
  <c r="N137" s="1"/>
  <c r="M142"/>
  <c r="N142" s="1"/>
  <c r="G83" i="3" s="1"/>
  <c r="G89"/>
  <c r="G24" i="4" l="1"/>
  <c r="G26"/>
  <c r="I24"/>
  <c r="I26" s="1"/>
  <c r="G25"/>
  <c r="H24"/>
  <c r="E24"/>
  <c r="D26"/>
  <c r="D25"/>
  <c r="D24"/>
  <c r="F24"/>
  <c r="F26" s="1"/>
  <c r="H26"/>
  <c r="H25"/>
  <c r="N154" i="1"/>
  <c r="I156" s="1"/>
  <c r="B1" i="4" s="1"/>
  <c r="G12" i="3"/>
  <c r="I17" i="4"/>
  <c r="G18"/>
  <c r="G19"/>
  <c r="G17"/>
  <c r="H17"/>
  <c r="L17"/>
  <c r="J17"/>
  <c r="J19"/>
  <c r="J18"/>
  <c r="K17"/>
  <c r="H18"/>
  <c r="H19"/>
  <c r="L18"/>
  <c r="L19"/>
  <c r="F18"/>
  <c r="N18"/>
  <c r="N19"/>
  <c r="G36" i="3"/>
  <c r="D18" i="4"/>
  <c r="F17"/>
  <c r="F19" s="1"/>
  <c r="D19"/>
  <c r="D17"/>
  <c r="E17"/>
  <c r="O17"/>
  <c r="M17"/>
  <c r="N17"/>
  <c r="M18"/>
  <c r="M19"/>
  <c r="E19"/>
  <c r="E18"/>
  <c r="I18"/>
  <c r="I19"/>
  <c r="K19"/>
  <c r="K18"/>
  <c r="G80" i="3"/>
  <c r="G78"/>
  <c r="G75"/>
  <c r="G44"/>
  <c r="G43"/>
  <c r="G42"/>
  <c r="G39"/>
  <c r="G38"/>
  <c r="G37"/>
  <c r="G34"/>
  <c r="G21"/>
  <c r="G20"/>
  <c r="G82"/>
  <c r="G79"/>
  <c r="G50"/>
  <c r="G16"/>
  <c r="C1" i="4" l="1"/>
  <c r="G91" i="3"/>
  <c r="E93" s="1"/>
  <c r="B8" i="4" s="1"/>
  <c r="H2" l="1"/>
  <c r="G2"/>
  <c r="M2"/>
  <c r="J2"/>
  <c r="D2"/>
  <c r="E2"/>
  <c r="N2"/>
  <c r="L2"/>
  <c r="O2"/>
  <c r="O4" s="1"/>
  <c r="F2"/>
  <c r="K2"/>
  <c r="I2"/>
  <c r="C8"/>
  <c r="N5" l="1"/>
  <c r="N4"/>
  <c r="D4"/>
  <c r="F3"/>
  <c r="D3"/>
  <c r="D5"/>
  <c r="E3"/>
  <c r="M4"/>
  <c r="M3"/>
  <c r="N3"/>
  <c r="M5"/>
  <c r="O3"/>
  <c r="H5"/>
  <c r="H4"/>
  <c r="G9"/>
  <c r="O9"/>
  <c r="O11" s="1"/>
  <c r="D9"/>
  <c r="I9"/>
  <c r="L9"/>
  <c r="E9"/>
  <c r="K9"/>
  <c r="M9"/>
  <c r="F9"/>
  <c r="J9"/>
  <c r="N9"/>
  <c r="H9"/>
  <c r="K5"/>
  <c r="K4"/>
  <c r="I4"/>
  <c r="F4"/>
  <c r="F5"/>
  <c r="L4"/>
  <c r="E4"/>
  <c r="E5"/>
  <c r="J4"/>
  <c r="L3"/>
  <c r="L5" s="1"/>
  <c r="J3"/>
  <c r="J5"/>
  <c r="K3"/>
  <c r="I3"/>
  <c r="I5" s="1"/>
  <c r="G5"/>
  <c r="G3"/>
  <c r="G4"/>
  <c r="H3"/>
  <c r="N11" l="1"/>
  <c r="N12"/>
  <c r="F11"/>
  <c r="K12"/>
  <c r="K11"/>
  <c r="L11"/>
  <c r="D12"/>
  <c r="F10"/>
  <c r="F12" s="1"/>
  <c r="D10"/>
  <c r="E10"/>
  <c r="D11"/>
  <c r="H10"/>
  <c r="G10"/>
  <c r="I10"/>
  <c r="G12"/>
  <c r="G11"/>
  <c r="C6"/>
  <c r="I157" i="1" s="1"/>
  <c r="H12" i="4"/>
  <c r="H11"/>
  <c r="K10"/>
  <c r="J10"/>
  <c r="J12"/>
  <c r="L10"/>
  <c r="L12" s="1"/>
  <c r="J11"/>
  <c r="M12"/>
  <c r="M10"/>
  <c r="M11"/>
  <c r="N10"/>
  <c r="O10"/>
  <c r="E11"/>
  <c r="E12"/>
  <c r="I12"/>
  <c r="I11"/>
  <c r="C13" l="1"/>
  <c r="D94" i="3" s="1"/>
</calcChain>
</file>

<file path=xl/comments1.xml><?xml version="1.0" encoding="utf-8"?>
<comments xmlns="http://schemas.openxmlformats.org/spreadsheetml/2006/main">
  <authors>
    <author>User</author>
  </authors>
  <commentList>
    <comment ref="B8" authorId="0">
      <text>
        <r>
          <rPr>
            <b/>
            <sz val="8"/>
            <color indexed="81"/>
            <rFont val="Tahoma"/>
          </rPr>
          <t>Lọc theo mã Giảng viên</t>
        </r>
      </text>
    </comment>
  </commentList>
</comments>
</file>

<file path=xl/sharedStrings.xml><?xml version="1.0" encoding="utf-8"?>
<sst xmlns="http://schemas.openxmlformats.org/spreadsheetml/2006/main" count="2377" uniqueCount="768">
  <si>
    <t>2799/QĐ-HVN</t>
  </si>
  <si>
    <t>07/09/2018</t>
  </si>
  <si>
    <t>Hoàng</t>
  </si>
  <si>
    <t>Trịnh Minh</t>
  </si>
  <si>
    <t>Phạm Thanh</t>
  </si>
  <si>
    <t>Ngô Thị</t>
  </si>
  <si>
    <t>Thuận</t>
  </si>
  <si>
    <t>Chính</t>
  </si>
  <si>
    <t>Đức</t>
  </si>
  <si>
    <t>Trà</t>
  </si>
  <si>
    <t>Oánh</t>
  </si>
  <si>
    <t>Phạm Thị Thu</t>
  </si>
  <si>
    <t>Bạch Thị Mai</t>
  </si>
  <si>
    <t>Quỳnh</t>
  </si>
  <si>
    <t>Phạm Ngọc Khánh</t>
  </si>
  <si>
    <t>Lê Thị Loan</t>
  </si>
  <si>
    <t>CD</t>
  </si>
  <si>
    <t>Tiền cả năm</t>
  </si>
  <si>
    <t>Hướng dẫn độc lập NCS (năm 1, năm 2, 3)</t>
  </si>
  <si>
    <t>NCS_DL_CN_KT</t>
  </si>
  <si>
    <t>Hướng dẫn chính NCS (năm 1, năm 2)</t>
  </si>
  <si>
    <t>Hướng dẫn phụ NCS (năm 1, năm 2)</t>
  </si>
  <si>
    <t>NCS_2_CN_KT</t>
  </si>
  <si>
    <t>Hướng dẫn độc lập NCS (NN bằng tiếng việt) (Năm 1, Năm 2)</t>
  </si>
  <si>
    <t>NCS_DL_NN_TV_CN</t>
  </si>
  <si>
    <t>Hướng dẫn chính NCS (NN bằng tiếng việt) (Năm 1, Năm 2)</t>
  </si>
  <si>
    <t>Hướng dẫn phụ NCS (NN bằng tiếng việt)_Năm 1, Năm 2</t>
  </si>
  <si>
    <t>Hướng dẫn độc lập NCS (Bằng tiếng nước ngoài)_Năm 1, Năm 2, 3</t>
  </si>
  <si>
    <t>NCS_DL_TNN_CN</t>
  </si>
  <si>
    <t>Hướng dẫn độc lập NCS (Bằng tiếng nước ngoài)_Cả năm</t>
  </si>
  <si>
    <t>Hướng dẫn chính NCS (Bằng tiếng nước ngoài)_Năm 1, Năm 2, Năm 3</t>
  </si>
  <si>
    <t>NCS_1_TNN_CN</t>
  </si>
  <si>
    <t>Hướng dẫn chính NCS (Bằng tiếng nước ngoài)_Cả năm</t>
  </si>
  <si>
    <t>Hướng dẫn phụ NCS (Bằng tiếng nước ngoài)_Năm 1, Năm 2, Năm 3</t>
  </si>
  <si>
    <t>NCS_2_TNN_CN</t>
  </si>
  <si>
    <t>Hướng dẫn phụ NCS (Bằng tiếng nước ngoài)_Cả năm</t>
  </si>
  <si>
    <t>NCS_DL_CL</t>
  </si>
  <si>
    <t>Hướng dẫn độc lập NCS_Còn lại</t>
  </si>
  <si>
    <t>NCS_1_CL</t>
  </si>
  <si>
    <t>Hướng dẫn chính NCS (còn lại)</t>
  </si>
  <si>
    <t>NCS_2_CL</t>
  </si>
  <si>
    <t>Hướng dẫn phụ NCS (Còn lại)</t>
  </si>
  <si>
    <t>NCS_1_NN_TV_CL</t>
  </si>
  <si>
    <t>Hướng dẫn chính NCS (NN bằng tiếng việt)_Còn lại</t>
  </si>
  <si>
    <t>NCS_2_NN_TV_CL</t>
  </si>
  <si>
    <t>Hướng dẫn phụ NCS (NN bằng tiếng việt)_Còn lại</t>
  </si>
  <si>
    <t>NCS_DL_TNN_CL</t>
  </si>
  <si>
    <t>Hướng dẫn độc lập NCS (Bằng tiếng nước ngoài)_Còn lại</t>
  </si>
  <si>
    <t>NCS_1_TNN_CL</t>
  </si>
  <si>
    <t>Hướng dẫn chính NCS (Bằng tiếng nước ngoài)_Còn lại</t>
  </si>
  <si>
    <t>NCS_2_TNN_CL</t>
  </si>
  <si>
    <t>Hướng dẫn phụ NCS (Bằng tiếng nước ngoài)_Còn lại</t>
  </si>
  <si>
    <t>NCS_DL_NN_TV_CL</t>
  </si>
  <si>
    <t>Hướng dẫn độc lập NCS (NN bằng tiếng việt)_Còn lại</t>
  </si>
  <si>
    <t>NCS kết thúc</t>
  </si>
  <si>
    <t>f_mabmin</t>
  </si>
  <si>
    <t>Ma</t>
  </si>
  <si>
    <t>Ma1</t>
  </si>
  <si>
    <t>Ten</t>
  </si>
  <si>
    <t>NH</t>
  </si>
  <si>
    <t>CN</t>
  </si>
  <si>
    <t>QL</t>
  </si>
  <si>
    <t>KT</t>
  </si>
  <si>
    <t>ML</t>
  </si>
  <si>
    <t>SN</t>
  </si>
  <si>
    <t>Sư phạm và Ngoại ngữ</t>
  </si>
  <si>
    <t>CP</t>
  </si>
  <si>
    <t>TY</t>
  </si>
  <si>
    <t>TH</t>
  </si>
  <si>
    <t>Tin học</t>
  </si>
  <si>
    <t>KE</t>
  </si>
  <si>
    <t>SH</t>
  </si>
  <si>
    <t>MT</t>
  </si>
  <si>
    <t>TS</t>
  </si>
  <si>
    <t>QS</t>
  </si>
  <si>
    <t>Giáo dục quốc phòng</t>
  </si>
  <si>
    <t>VH</t>
  </si>
  <si>
    <t>Giáo dục thể chất và Thể thao</t>
  </si>
  <si>
    <t>Long</t>
  </si>
  <si>
    <t>DH_2_TNN</t>
  </si>
  <si>
    <t>Quang</t>
  </si>
  <si>
    <t>CH_1_NN_TV</t>
  </si>
  <si>
    <t>CD_DL</t>
  </si>
  <si>
    <t>CD_1</t>
  </si>
  <si>
    <t>CD_2</t>
  </si>
  <si>
    <t>Hướng dẫn khóa luận cao đẳng 1</t>
  </si>
  <si>
    <t>Hướng dẫn khóa luận cao đẳng 2</t>
  </si>
  <si>
    <t>Hướng dẫn khóa luận cao đẳng  độc lập</t>
  </si>
  <si>
    <t>Ma_huong_dan</t>
  </si>
  <si>
    <t>Giải thích</t>
  </si>
  <si>
    <t>NCS_DL_NN_TV</t>
  </si>
  <si>
    <t>Hướng dẫn chính NCS (NN bằng tiếng việt)</t>
  </si>
  <si>
    <t>Hướng dẫn phụ NCS (NN bằng tiếng việt)</t>
  </si>
  <si>
    <t>NCS_1_TNN</t>
  </si>
  <si>
    <t>NCS_2_TNN</t>
  </si>
  <si>
    <t>Hướng dẫn độc lập chuyên đề NCS</t>
  </si>
  <si>
    <t>NCS_CD_1</t>
  </si>
  <si>
    <t>Hướng dẫn 1 chuyên đề NCS</t>
  </si>
  <si>
    <t>NCS_CD_2</t>
  </si>
  <si>
    <t>Hướng dẫn 2 chuyên đề NCS</t>
  </si>
  <si>
    <t>NCS_CD_DL_NN_TV</t>
  </si>
  <si>
    <t>Hướng dẫn độc lập chuyên đề NCS (NN bằng tiếng việt)</t>
  </si>
  <si>
    <t>NCS_CD_1_NN_TV</t>
  </si>
  <si>
    <t>Hướng dẫn 1 chuyên đề NCS (NN bằng tiếng việt)</t>
  </si>
  <si>
    <t>NCS_CD_2_NN_TV</t>
  </si>
  <si>
    <t>Hướng dẫn 2 chuyên đề NCS (NN bằng tiếng việt)</t>
  </si>
  <si>
    <t>NCS_CD_DL_TNN</t>
  </si>
  <si>
    <t>Hướng dẫn độc lập chuyên đề NCS (Bằng tiếng nước ngoài)</t>
  </si>
  <si>
    <t>NCS_CD_1_TNN</t>
  </si>
  <si>
    <t>Hướng dẫn 1 chuyên đề NCS (Bằng tiếng nước ngoài)</t>
  </si>
  <si>
    <t>NCS_CD_2_TNN</t>
  </si>
  <si>
    <t>Hướng dẫn 2 chuyên đề NCS (Bằng tiếng nước ngoài)</t>
  </si>
  <si>
    <t>Hướng dẫn độc lập cao học</t>
  </si>
  <si>
    <t>Hướng dẫn 1 cao học</t>
  </si>
  <si>
    <t>Hướng dẫn 2 cao học</t>
  </si>
  <si>
    <t>Hướng dẫn độc lập cao học (NN bằng tiếng Việt)</t>
  </si>
  <si>
    <t>Hướng dẫn 1 cao học (NN bằng tiếng Việt)</t>
  </si>
  <si>
    <t>CH_2_NN_TV</t>
  </si>
  <si>
    <t>Hướng dẫn 2 cao học (NN bằng tiếng Việt)</t>
  </si>
  <si>
    <t>CH_DL_TNN</t>
  </si>
  <si>
    <t>Hướng dẫn độc lập cao học  (Bằng tiếng nước ngoài)</t>
  </si>
  <si>
    <t>CH_1_TNN</t>
  </si>
  <si>
    <t>Hướng dẫn 1 cao học  (Bằng tiếng nước ngoài)</t>
  </si>
  <si>
    <t>CH_2_TNN</t>
  </si>
  <si>
    <t>Hướng dẫn 2 cao học  (Bằng tiếng nước ngoài)</t>
  </si>
  <si>
    <t>Hướng dẫn độc lập đại học</t>
  </si>
  <si>
    <t>Hướng dẫn 1 đại học</t>
  </si>
  <si>
    <t>Hướng dẫn 2 đại học</t>
  </si>
  <si>
    <t>Hướng dẫn độc lập đại học (NN bằng tiếng Việt)</t>
  </si>
  <si>
    <t>DH_1_NN_TV</t>
  </si>
  <si>
    <t>Hướng dẫn 1 đại học (NN bằng tiếng Việt)</t>
  </si>
  <si>
    <t>DH_2_NN_TV</t>
  </si>
  <si>
    <t>Hướng dẫn 2 đại học (NN bằng tiếng Việt)</t>
  </si>
  <si>
    <t>Hướng dẫn độc lập đại học (Bằng tiếng nước ngoài)</t>
  </si>
  <si>
    <t>Hướng dẫn 1 đại học (Bằng tiếng nước ngoài)</t>
  </si>
  <si>
    <t>Hướng dẫn 2 đại học (Bằng tiếng nước ngoài)</t>
  </si>
  <si>
    <t>CD_DL_NN_TV</t>
  </si>
  <si>
    <t>Hướng dẫn khóa luận cao đẳng (NN bằng tiếng Việt)</t>
  </si>
  <si>
    <t>CD_DL_TNN</t>
  </si>
  <si>
    <t>Hướng dẫn khóa luận cao đẳng (Bằng tiếng nước ngoài)</t>
  </si>
  <si>
    <t>Hướng dẫn chuyên đề (hệ còn lại)</t>
  </si>
  <si>
    <t>CD_CD_NN_TV</t>
  </si>
  <si>
    <t>Hướng dẫn chuyên đề (hệ còn lại) (NN bằng tiếng Việt)</t>
  </si>
  <si>
    <t>CD_CD_TNN</t>
  </si>
  <si>
    <t>Hướng dẫn chuyên đề (hệ còn lại) (Bằng tiếng nước ngoài)</t>
  </si>
  <si>
    <t>Nguyễn Thị</t>
  </si>
  <si>
    <t>Nguyễn Xuân</t>
  </si>
  <si>
    <t>Nguyễn Hữu</t>
  </si>
  <si>
    <t>Nguyễn Văn</t>
  </si>
  <si>
    <t>Tên</t>
  </si>
  <si>
    <t>STT</t>
  </si>
  <si>
    <t>Họ đệm</t>
  </si>
  <si>
    <t>Ghi chú</t>
  </si>
  <si>
    <t>MG048</t>
  </si>
  <si>
    <t>MG273</t>
  </si>
  <si>
    <t>MOI07</t>
  </si>
  <si>
    <t>MOI22</t>
  </si>
  <si>
    <t>TG273</t>
  </si>
  <si>
    <t>TG352</t>
  </si>
  <si>
    <t>TG381</t>
  </si>
  <si>
    <t>Lanh</t>
  </si>
  <si>
    <t>Phạm Thị Mỹ</t>
  </si>
  <si>
    <t>Hoàng Vũ</t>
  </si>
  <si>
    <t>Tuân</t>
  </si>
  <si>
    <t>Hướng dẫn độc lập_Cao học</t>
  </si>
  <si>
    <t>Số, ký hiệu</t>
  </si>
  <si>
    <t>Số 
giờ
(giờ)</t>
  </si>
  <si>
    <t>Ký nhận</t>
  </si>
  <si>
    <t>ĐỐI VỚI GIẢNG VIÊN THỈNH GIẢNG</t>
  </si>
  <si>
    <t>của Giám đốc Học viện Nông nghiệp Việt Nam)</t>
  </si>
  <si>
    <t>Số giờ 
(giờ)</t>
  </si>
  <si>
    <t>đồng</t>
  </si>
  <si>
    <t>Tổng số tiền thanh toán</t>
  </si>
  <si>
    <t>Hướng dẫn chính NCS (cả năm)</t>
  </si>
  <si>
    <t>NCS_2_CN</t>
  </si>
  <si>
    <t>NCS_1_CN</t>
  </si>
  <si>
    <t>Hướng dẫn phụ NCS (Cả năm)</t>
  </si>
  <si>
    <t>NCS_DL_CN</t>
  </si>
  <si>
    <t>Hướng dẫn độc lập NCS (cả năm)</t>
  </si>
  <si>
    <t>Tiền 1 kỳ 
(Chỉ áp dụng cho HD NCS)</t>
  </si>
  <si>
    <t>NCS_1_CN_KT</t>
  </si>
  <si>
    <t>Hướng dẫn chính NCS (cả năm kết thúc)</t>
  </si>
  <si>
    <t>NCS_CD_DL_CN</t>
  </si>
  <si>
    <t>Hướng dẫn độc lập NCS (cả năm_Kết thúc sớm)</t>
  </si>
  <si>
    <t>Hướng dẫn phụ NCS (Cả năm_Kết thúc sớm)</t>
  </si>
  <si>
    <t>NCS_2_NN_TV_CN</t>
  </si>
  <si>
    <t>NCS_1_NN_TV_CN</t>
  </si>
  <si>
    <t>Cường</t>
  </si>
  <si>
    <t>Nguyễn Thanh</t>
  </si>
  <si>
    <t>Hải</t>
  </si>
  <si>
    <t>Thắng</t>
  </si>
  <si>
    <t>Hạnh</t>
  </si>
  <si>
    <t>Hằng</t>
  </si>
  <si>
    <t>Thủy</t>
  </si>
  <si>
    <t>Dũng</t>
  </si>
  <si>
    <t>Nguyễn Quốc</t>
  </si>
  <si>
    <t xml:space="preserve">BẢNG TỔNG HỢP THANH TOÁN TIỀN HƯỚNG DẪN </t>
  </si>
  <si>
    <t>Vũ Thị</t>
  </si>
  <si>
    <t>Trần Văn</t>
  </si>
  <si>
    <t>Hùng</t>
  </si>
  <si>
    <t>Nguyễn Đình</t>
  </si>
  <si>
    <t>Nguyễn Quang</t>
  </si>
  <si>
    <t>Phạm Quang</t>
  </si>
  <si>
    <t>Thạch</t>
  </si>
  <si>
    <t>HD_NCS_1</t>
  </si>
  <si>
    <t>HDNCS_DL</t>
  </si>
  <si>
    <t>HD_NCS_2</t>
  </si>
  <si>
    <t>HD_CH_DL</t>
  </si>
  <si>
    <t>HD_DH_1</t>
  </si>
  <si>
    <t>HD_DH_2</t>
  </si>
  <si>
    <t>Nguyễn Thị Ngọc</t>
  </si>
  <si>
    <t>Số thanh toán</t>
  </si>
  <si>
    <t>Hướng dẫn 1_NCS</t>
  </si>
  <si>
    <t>Hướng dẫn 2_NCS</t>
  </si>
  <si>
    <t>Hướng dẫn độc lập_NCS</t>
  </si>
  <si>
    <t>Hướng dẫn 2_Đại học</t>
  </si>
  <si>
    <t>Hướng dẫn 1_Đại học</t>
  </si>
  <si>
    <t>Hướng dẫn 2_Cao học</t>
  </si>
  <si>
    <t>Hoạt động hướng dẫn</t>
  </si>
  <si>
    <t>B</t>
  </si>
  <si>
    <t>C</t>
  </si>
  <si>
    <t>DH_DL</t>
  </si>
  <si>
    <t>Thanh</t>
  </si>
  <si>
    <t/>
  </si>
  <si>
    <t>CH_1</t>
  </si>
  <si>
    <t>KLCH</t>
  </si>
  <si>
    <t>CH_DL</t>
  </si>
  <si>
    <t>NCS_1</t>
  </si>
  <si>
    <t>NCS</t>
  </si>
  <si>
    <t>CH_2</t>
  </si>
  <si>
    <t>NCS_2</t>
  </si>
  <si>
    <t>DH_1</t>
  </si>
  <si>
    <t>Dung</t>
  </si>
  <si>
    <t>DH_2</t>
  </si>
  <si>
    <t>Anh</t>
  </si>
  <si>
    <t>NCS_DL</t>
  </si>
  <si>
    <t>Khoa</t>
  </si>
  <si>
    <t>BỘ NÔNG NGHIỆP VÀ PTNT</t>
  </si>
  <si>
    <t>HỌC VIỆN NÔNG NGHIỆP VIỆT NAM</t>
  </si>
  <si>
    <t>Đơn giá 
(đồng)</t>
  </si>
  <si>
    <t>Thành tiền
(đồng)</t>
  </si>
  <si>
    <t>Mã 
GV</t>
  </si>
  <si>
    <t>Tổng cộng</t>
  </si>
  <si>
    <t>Mã lớp</t>
  </si>
  <si>
    <t>Mã
loại 
hình</t>
  </si>
  <si>
    <t>Kh«ng söa 
dßng trªn</t>
  </si>
  <si>
    <t>đồng./.</t>
  </si>
  <si>
    <t>Bằng chữ:</t>
  </si>
  <si>
    <t>Tổng số tiền
(đồng)</t>
  </si>
  <si>
    <t>Nga</t>
  </si>
  <si>
    <t>NCS_CD_DL</t>
  </si>
  <si>
    <t>Hoa</t>
  </si>
  <si>
    <t>NCS_2_NN_TV</t>
  </si>
  <si>
    <t>Trung</t>
  </si>
  <si>
    <t>NCS_1_NN_TV</t>
  </si>
  <si>
    <t>DH_DL_NN_TV</t>
  </si>
  <si>
    <t>CH_DL_NN_TV</t>
  </si>
  <si>
    <t>NCS_DL_TNN</t>
  </si>
  <si>
    <t>CD_CD</t>
  </si>
  <si>
    <t>DH_DL_TNN</t>
  </si>
  <si>
    <t>DH_1_TNN</t>
  </si>
  <si>
    <t>SL 
hướng 
dẫn 
(người học)</t>
  </si>
  <si>
    <t>Ngày, tháng,
 năm</t>
  </si>
  <si>
    <t>Người học</t>
  </si>
  <si>
    <t>Hợp đồng thỉnh giảng/
Quyết định hướng dẫn</t>
  </si>
  <si>
    <t>MG276</t>
  </si>
  <si>
    <t>MG345</t>
  </si>
  <si>
    <t>MG349</t>
  </si>
  <si>
    <t>TG410</t>
  </si>
  <si>
    <t>TG423</t>
  </si>
  <si>
    <t>TG425</t>
  </si>
  <si>
    <t>TG638</t>
  </si>
  <si>
    <t>TG963</t>
  </si>
  <si>
    <t>Phùng Thế</t>
  </si>
  <si>
    <t>Nguyễn Thị Hồng</t>
  </si>
  <si>
    <t>Bùi Hải</t>
  </si>
  <si>
    <t>Triều</t>
  </si>
  <si>
    <t>Bắc</t>
  </si>
  <si>
    <t>Hà</t>
  </si>
  <si>
    <t>Huyền</t>
  </si>
  <si>
    <t>Nguyễn Phương</t>
  </si>
  <si>
    <t>Đinh Vương</t>
  </si>
  <si>
    <t>Hướng dẫn 1_Cao học</t>
  </si>
  <si>
    <t>Nguyễn Thị Giang</t>
  </si>
  <si>
    <t>Bùi Hải Nam</t>
  </si>
  <si>
    <t>Trần Văn Khải</t>
  </si>
  <si>
    <t>Nguyễn Văn Thanh</t>
  </si>
  <si>
    <t>Phạm Duy Súy</t>
  </si>
  <si>
    <t>Hoàng Phương Anh</t>
  </si>
  <si>
    <t>Thái Thị Nhung</t>
  </si>
  <si>
    <t>Nguyễn Thị Phương Dung</t>
  </si>
  <si>
    <t>Phạm Thị Hà</t>
  </si>
  <si>
    <t>Nguyễn Thị Dung</t>
  </si>
  <si>
    <t>Phùng Huy Vinh</t>
  </si>
  <si>
    <t>Phạm Xuân Phương</t>
  </si>
  <si>
    <t>HD_CH_1</t>
  </si>
  <si>
    <t>Số lượng 
hướng dẫn 
(người học)</t>
  </si>
  <si>
    <t xml:space="preserve">LUẬN ÁN, LUẬN VĂN, KHÓA LUẬN, CHUYÊN ĐỀ TỐT NGHIỆP HỌC </t>
  </si>
  <si>
    <t>f_mamh</t>
  </si>
  <si>
    <t>Mã bộ môn</t>
  </si>
  <si>
    <t>Nông học</t>
  </si>
  <si>
    <t>Chăn nuôi</t>
  </si>
  <si>
    <t>Thú y</t>
  </si>
  <si>
    <t>Kế toán và QTKD</t>
  </si>
  <si>
    <t>Quản lý đất đai</t>
  </si>
  <si>
    <t>Kinh tế và PTNT</t>
  </si>
  <si>
    <t>Công nghệ sinh học</t>
  </si>
  <si>
    <t>Công nghệ thực phẩm</t>
  </si>
  <si>
    <t>Môi trường</t>
  </si>
  <si>
    <t>Cơ Điện</t>
  </si>
  <si>
    <t>Thủy sản</t>
  </si>
  <si>
    <t>MG380</t>
  </si>
  <si>
    <t>MG387</t>
  </si>
  <si>
    <t>TG442</t>
  </si>
  <si>
    <t>TG458</t>
  </si>
  <si>
    <t>TG464</t>
  </si>
  <si>
    <t>TG466</t>
  </si>
  <si>
    <t>TG471</t>
  </si>
  <si>
    <t>TG473</t>
  </si>
  <si>
    <t>TN</t>
  </si>
  <si>
    <t>MG237</t>
  </si>
  <si>
    <t>TG375</t>
  </si>
  <si>
    <t>TG493</t>
  </si>
  <si>
    <t>28/12/2018</t>
  </si>
  <si>
    <t>Trương Thu Loan</t>
  </si>
  <si>
    <t>Nguyễn Đình Thiều</t>
  </si>
  <si>
    <t>Nguyễn Thị Huyền Trang</t>
  </si>
  <si>
    <t>Đồng Thanh Mai</t>
  </si>
  <si>
    <t>Vũ Đăng</t>
  </si>
  <si>
    <t>Toàn</t>
  </si>
  <si>
    <t>Nguyễn Thị Hằng</t>
  </si>
  <si>
    <t>HD020</t>
  </si>
  <si>
    <t>CH26KTNNC</t>
  </si>
  <si>
    <t>HD130</t>
  </si>
  <si>
    <t>CH26KHCTC</t>
  </si>
  <si>
    <t>CH26QLKTV</t>
  </si>
  <si>
    <t>MG079</t>
  </si>
  <si>
    <t>MG163</t>
  </si>
  <si>
    <t>MG209</t>
  </si>
  <si>
    <t>MG353</t>
  </si>
  <si>
    <t>K61CNSHA</t>
  </si>
  <si>
    <t>K61CNSHB</t>
  </si>
  <si>
    <t>TG128</t>
  </si>
  <si>
    <t>TG351</t>
  </si>
  <si>
    <t>K61KHCTA</t>
  </si>
  <si>
    <t>CH26QTKDE</t>
  </si>
  <si>
    <t>CH26QLKTC</t>
  </si>
  <si>
    <t>TG459</t>
  </si>
  <si>
    <t>K61CNTPA</t>
  </si>
  <si>
    <t>TG492</t>
  </si>
  <si>
    <t>TG521</t>
  </si>
  <si>
    <t>TG523</t>
  </si>
  <si>
    <t>TG624</t>
  </si>
  <si>
    <t>TG804</t>
  </si>
  <si>
    <t>Đặng Vũ</t>
  </si>
  <si>
    <t>Nguyễn Mậu</t>
  </si>
  <si>
    <t>Thái</t>
  </si>
  <si>
    <t>Vũ Đức</t>
  </si>
  <si>
    <t>Nguyễn Khắc</t>
  </si>
  <si>
    <t>Vũ Xuân</t>
  </si>
  <si>
    <t>Trịnh Quang</t>
  </si>
  <si>
    <t>Đại</t>
  </si>
  <si>
    <t>Đào Trung</t>
  </si>
  <si>
    <t>Tiến</t>
  </si>
  <si>
    <t>Hoàng Thị</t>
  </si>
  <si>
    <t>Nguyễn Thị Minh</t>
  </si>
  <si>
    <t>Đặng Thị Phương</t>
  </si>
  <si>
    <t>Đinh Phạm</t>
  </si>
  <si>
    <t>Hiền</t>
  </si>
  <si>
    <t>Vũ Việt</t>
  </si>
  <si>
    <t>Hưng</t>
  </si>
  <si>
    <t>Hoàng Bằng</t>
  </si>
  <si>
    <t>An</t>
  </si>
  <si>
    <t>Đào Thế</t>
  </si>
  <si>
    <t>Vũ Hoài</t>
  </si>
  <si>
    <t>Sâm</t>
  </si>
  <si>
    <t>Bùi Bằng</t>
  </si>
  <si>
    <t>Đoàn</t>
  </si>
  <si>
    <t>Ngoan</t>
  </si>
  <si>
    <t>Tâm</t>
  </si>
  <si>
    <t>Phạm Thị</t>
  </si>
  <si>
    <t>Bùi Thị Thu</t>
  </si>
  <si>
    <t>Trần Thị</t>
  </si>
  <si>
    <t>Đào</t>
  </si>
  <si>
    <t>Đỗ Văn</t>
  </si>
  <si>
    <t>Thu</t>
  </si>
  <si>
    <t>Cao Việt</t>
  </si>
  <si>
    <t>HD_CH_2</t>
  </si>
  <si>
    <t>1516/QĐ-HVN</t>
  </si>
  <si>
    <t>4756/QĐ-HVN</t>
  </si>
  <si>
    <t>4283/QĐ-HVN</t>
  </si>
  <si>
    <t>30/11/2018</t>
  </si>
  <si>
    <t>08/04/2019</t>
  </si>
  <si>
    <t>20/10/2017</t>
  </si>
  <si>
    <t>05/08/2019</t>
  </si>
  <si>
    <t>Phạm Văn Thuận</t>
  </si>
  <si>
    <t>Nguyễn Thị Ngọc Anh</t>
  </si>
  <si>
    <t>Nguyễn Mạnh Hùng</t>
  </si>
  <si>
    <t>Nguyễn Thị Trang</t>
  </si>
  <si>
    <t>Nguyễn Thị Khánh Ly</t>
  </si>
  <si>
    <t>Nguyễn Thị Phượng</t>
  </si>
  <si>
    <t>Dương Thị Phúc</t>
  </si>
  <si>
    <t>NH0</t>
  </si>
  <si>
    <t>TY0</t>
  </si>
  <si>
    <t>KT0</t>
  </si>
  <si>
    <t>QL0</t>
  </si>
  <si>
    <t>SH0</t>
  </si>
  <si>
    <t>CP0</t>
  </si>
  <si>
    <t>CN0</t>
  </si>
  <si>
    <t>CD4</t>
  </si>
  <si>
    <t>KT1</t>
  </si>
  <si>
    <t>CD0</t>
  </si>
  <si>
    <t>SH1</t>
  </si>
  <si>
    <t>KE5</t>
  </si>
  <si>
    <t>KT6</t>
  </si>
  <si>
    <t>KE4</t>
  </si>
  <si>
    <t>KT2</t>
  </si>
  <si>
    <t>CP1</t>
  </si>
  <si>
    <t>QL6</t>
  </si>
  <si>
    <t>NH6</t>
  </si>
  <si>
    <t>SH2</t>
  </si>
  <si>
    <t>CD7</t>
  </si>
  <si>
    <t>BẢNG CHI TIẾT THANH TOÁN TIỀN HƯỚNG DẪN LUẬN ÁN, LUẬN VĂN, KHÓA LUẬN, CHUYÊN ĐỀ TỐT NGHIỆP HỌC KỲ II NĂM HỌC 2019-2020</t>
  </si>
  <si>
    <t>HỌC KỲ II NĂM HỌC 2019-2020</t>
  </si>
  <si>
    <t>TG890</t>
  </si>
  <si>
    <t>TG494</t>
  </si>
  <si>
    <t>TG543</t>
  </si>
  <si>
    <t>TG538</t>
  </si>
  <si>
    <t>TG013</t>
  </si>
  <si>
    <t>HD195</t>
  </si>
  <si>
    <t>MG135</t>
  </si>
  <si>
    <t>TG481</t>
  </si>
  <si>
    <t>TG484</t>
  </si>
  <si>
    <t>TG724</t>
  </si>
  <si>
    <t>TG746</t>
  </si>
  <si>
    <t>TG044</t>
  </si>
  <si>
    <t>TG115</t>
  </si>
  <si>
    <t>TG198</t>
  </si>
  <si>
    <t>TG395</t>
  </si>
  <si>
    <t>HD002</t>
  </si>
  <si>
    <t>HD203</t>
  </si>
  <si>
    <t>MG171</t>
  </si>
  <si>
    <t>MG193</t>
  </si>
  <si>
    <t>TG347</t>
  </si>
  <si>
    <t>TG542</t>
  </si>
  <si>
    <t>TG832</t>
  </si>
  <si>
    <t>MG250</t>
  </si>
  <si>
    <t>TG015</t>
  </si>
  <si>
    <t>TG452</t>
  </si>
  <si>
    <t>TG531</t>
  </si>
  <si>
    <t>MOI46</t>
  </si>
  <si>
    <t>TG537</t>
  </si>
  <si>
    <t>HD201</t>
  </si>
  <si>
    <t>MG132</t>
  </si>
  <si>
    <t>TG816</t>
  </si>
  <si>
    <t>MOI76</t>
  </si>
  <si>
    <t>TG536</t>
  </si>
  <si>
    <t>TG541</t>
  </si>
  <si>
    <t>TG369</t>
  </si>
  <si>
    <t>TG416</t>
  </si>
  <si>
    <t>HD204</t>
  </si>
  <si>
    <t>TG548</t>
  </si>
  <si>
    <t>K61CNTPB</t>
  </si>
  <si>
    <t>K61CNTPC</t>
  </si>
  <si>
    <t>K61QLTP</t>
  </si>
  <si>
    <t>CH27QLKTN</t>
  </si>
  <si>
    <t>CH27QLKTK</t>
  </si>
  <si>
    <t>CH27QLKTQ</t>
  </si>
  <si>
    <t>CH27QLKTS</t>
  </si>
  <si>
    <t>CH27QLKTV</t>
  </si>
  <si>
    <t>CH27QLKTB</t>
  </si>
  <si>
    <t>CH27QLKTP</t>
  </si>
  <si>
    <t>CHQLKTV</t>
  </si>
  <si>
    <t>CH27KHCTB</t>
  </si>
  <si>
    <t>K61GICT</t>
  </si>
  <si>
    <t>K60KHCTB</t>
  </si>
  <si>
    <t>K61KHCTC</t>
  </si>
  <si>
    <t>K60KHCDL</t>
  </si>
  <si>
    <t>CH27QLDDB</t>
  </si>
  <si>
    <t>CH27KHD</t>
  </si>
  <si>
    <t>CH27QLDDC</t>
  </si>
  <si>
    <t>CH27KHMTB</t>
  </si>
  <si>
    <t>K60CNSHP</t>
  </si>
  <si>
    <t>K61CNSHP</t>
  </si>
  <si>
    <t>K61RHQMC</t>
  </si>
  <si>
    <t>K60CNSHC</t>
  </si>
  <si>
    <t>CH27TYB</t>
  </si>
  <si>
    <t>CH27TYC</t>
  </si>
  <si>
    <t>CDK8TY</t>
  </si>
  <si>
    <t>K60TYD</t>
  </si>
  <si>
    <t>K60TYB</t>
  </si>
  <si>
    <t>Phạm Kiên</t>
  </si>
  <si>
    <t>Viện</t>
  </si>
  <si>
    <t>Phạm Thị Minh</t>
  </si>
  <si>
    <t>Nguyệt</t>
  </si>
  <si>
    <t>Ngữ</t>
  </si>
  <si>
    <t>Ngô Văn</t>
  </si>
  <si>
    <t>Dương Văn</t>
  </si>
  <si>
    <t>Hiểu</t>
  </si>
  <si>
    <t>Phạm Vân</t>
  </si>
  <si>
    <t>Đình</t>
  </si>
  <si>
    <t>Đinh Văn</t>
  </si>
  <si>
    <t>Đãn</t>
  </si>
  <si>
    <t>Nguyễn Thị Quỳnh</t>
  </si>
  <si>
    <t>Vũ Quang</t>
  </si>
  <si>
    <t>Sáng</t>
  </si>
  <si>
    <t>Võ Thị Minh</t>
  </si>
  <si>
    <t>Tuyển</t>
  </si>
  <si>
    <t>Hoàng Bá</t>
  </si>
  <si>
    <t>Đoàn Thị</t>
  </si>
  <si>
    <t>Yến</t>
  </si>
  <si>
    <t>Khiêm</t>
  </si>
  <si>
    <t>Mười</t>
  </si>
  <si>
    <t>Hoan</t>
  </si>
  <si>
    <t>Vũ Đình</t>
  </si>
  <si>
    <t>Hòa</t>
  </si>
  <si>
    <t>Hoàng Ngọc</t>
  </si>
  <si>
    <t>Nguyễn Tất</t>
  </si>
  <si>
    <t>Cảnh</t>
  </si>
  <si>
    <t>Trần Minh</t>
  </si>
  <si>
    <t>Đào Châu</t>
  </si>
  <si>
    <t>Luyện</t>
  </si>
  <si>
    <t>Tống Văn</t>
  </si>
  <si>
    <t>Chu Đức</t>
  </si>
  <si>
    <t>Trương Quang</t>
  </si>
  <si>
    <t>Lâm</t>
  </si>
  <si>
    <t>HD_DH_DL</t>
  </si>
  <si>
    <t>HD_CD_DL</t>
  </si>
  <si>
    <t>mahuongdan</t>
  </si>
  <si>
    <t>1930/QĐ-HVN</t>
  </si>
  <si>
    <t>3464/QĐ-HVN</t>
  </si>
  <si>
    <t>3768/QĐ-HVN</t>
  </si>
  <si>
    <t>578/QĐ-HVN</t>
  </si>
  <si>
    <t>26/HĐTG-HVN-CNTP</t>
  </si>
  <si>
    <t>41/HĐTG-HVN-CNTP</t>
  </si>
  <si>
    <t>42/HĐTG-HVN-CNTP</t>
  </si>
  <si>
    <t>1361/QĐ-HVN</t>
  </si>
  <si>
    <t>53/HĐTG-HVN-BMKT</t>
  </si>
  <si>
    <t>54/HĐTG-HVN-BMKT</t>
  </si>
  <si>
    <t>03/HĐTG-HVN-KKT-KHDT</t>
  </si>
  <si>
    <t>3901/QĐ-HVN</t>
  </si>
  <si>
    <t>53/HĐTG-HVN-KT</t>
  </si>
  <si>
    <t>66A/HĐTG-HVN-KEQT&amp;KT</t>
  </si>
  <si>
    <t>52/HĐTG-HVN-BMKT</t>
  </si>
  <si>
    <t>51/HĐTG-HVN-BMKT</t>
  </si>
  <si>
    <t>623/QĐ-HVN</t>
  </si>
  <si>
    <t>48/HĐTG-HVN-BMKT</t>
  </si>
  <si>
    <t>49/HĐTG-HVN-BMKT</t>
  </si>
  <si>
    <t>93/HĐTG-HVN-BMKTTNMT</t>
  </si>
  <si>
    <t>94/HĐTG-HVN-BMKTTNMT</t>
  </si>
  <si>
    <t>97/HĐTG-HVN-BMKTTNMT</t>
  </si>
  <si>
    <t>98/HĐTG-HVN-BMKTTNMT</t>
  </si>
  <si>
    <t>3510/QĐ-HVN</t>
  </si>
  <si>
    <t>04/HĐTG-HVN-KTPTNT</t>
  </si>
  <si>
    <t>50/HĐTG-HVN-BMKT</t>
  </si>
  <si>
    <t>02/HĐTG-HVN-KKT-KHDT</t>
  </si>
  <si>
    <t>3904/QĐ-HVN</t>
  </si>
  <si>
    <t>43/HĐTG-HVN-BMKT</t>
  </si>
  <si>
    <t>46/HĐTG-HVN-BMKT</t>
  </si>
  <si>
    <t>45/HĐTG-HVN-BMKT</t>
  </si>
  <si>
    <t>44/HĐTG-HVN-BMKT</t>
  </si>
  <si>
    <t>56/HĐTG-HVN-KT</t>
  </si>
  <si>
    <t>1973/QĐ-HVN</t>
  </si>
  <si>
    <t>2261/QĐ-HVN</t>
  </si>
  <si>
    <t>603/QĐ-HVN</t>
  </si>
  <si>
    <t>1770/QĐ-HVN</t>
  </si>
  <si>
    <t>536/QĐ-HVN</t>
  </si>
  <si>
    <t>05/HĐTG-HVN-DT&amp;CGCT</t>
  </si>
  <si>
    <t>25/HĐTG-HVN-DT&amp;CG</t>
  </si>
  <si>
    <t>1105/QĐ-HVN</t>
  </si>
  <si>
    <t>23/HĐTG-HVN-DT&amp;CG</t>
  </si>
  <si>
    <t>836/QĐ-HVN</t>
  </si>
  <si>
    <t>12/HĐTG-HVN-CLT</t>
  </si>
  <si>
    <t>14/HĐTG-HVN-CLT</t>
  </si>
  <si>
    <t>35/HĐTG-HVN-NH</t>
  </si>
  <si>
    <t>13/HĐTG-HVN-CLT</t>
  </si>
  <si>
    <t>291/QĐ-HVN</t>
  </si>
  <si>
    <t>4231/QĐ-HVN</t>
  </si>
  <si>
    <t>1207/QĐ-HVN</t>
  </si>
  <si>
    <t>3838/QĐ-HVN</t>
  </si>
  <si>
    <t>4233/QĐ-HVN</t>
  </si>
  <si>
    <t>1359/QĐ-HVN</t>
  </si>
  <si>
    <t>4232/QĐ-HVN</t>
  </si>
  <si>
    <t>3840/QĐ-HVN</t>
  </si>
  <si>
    <t>57/HĐTG-HVN-MT</t>
  </si>
  <si>
    <t>410/QĐ-HVN</t>
  </si>
  <si>
    <t>3830/QĐ-HVN</t>
  </si>
  <si>
    <t>20/HĐTG-HVN-SH</t>
  </si>
  <si>
    <t>03-2-20/HĐTG-HVN-SH</t>
  </si>
  <si>
    <t>04-2-20/HĐTG-HVN-SH</t>
  </si>
  <si>
    <t>18/HĐTG-HVN-CNVS</t>
  </si>
  <si>
    <t>19/HĐTG-HVN-CNVS</t>
  </si>
  <si>
    <t>07-2-20/HĐTG-HVN-SH</t>
  </si>
  <si>
    <t>06/HĐTG-HVN-SLTV- NH</t>
  </si>
  <si>
    <t>07/HĐTG-HVN-SLTV- NH</t>
  </si>
  <si>
    <t>14-2-20/HĐTG-HVN-SH</t>
  </si>
  <si>
    <t>12-2-20/HĐTG-HVN-SH</t>
  </si>
  <si>
    <t>06-2-20/HĐTG-HVN-SH</t>
  </si>
  <si>
    <t>03/HĐTG-HVN-SHPT&amp;CNSHUD</t>
  </si>
  <si>
    <t>21/HĐTG-HVN-SH</t>
  </si>
  <si>
    <t>849/QĐ-HVN</t>
  </si>
  <si>
    <t>550/QĐ-HVN</t>
  </si>
  <si>
    <t>3782/QĐ-HVN</t>
  </si>
  <si>
    <t>5097/QĐ-HVN</t>
  </si>
  <si>
    <t>63/HĐTG-HVN-2020</t>
  </si>
  <si>
    <t>06/07/2018</t>
  </si>
  <si>
    <t>25/08/2017</t>
  </si>
  <si>
    <t>19/09/2017</t>
  </si>
  <si>
    <t>17/03/2015</t>
  </si>
  <si>
    <t>31/12/2019</t>
  </si>
  <si>
    <t>27/12/2019</t>
  </si>
  <si>
    <t>23/04/2019</t>
  </si>
  <si>
    <t>10/12/2018</t>
  </si>
  <si>
    <t>02/08/2019</t>
  </si>
  <si>
    <t>28/09/2017</t>
  </si>
  <si>
    <t>06/01/2020</t>
  </si>
  <si>
    <t>06/08/2018</t>
  </si>
  <si>
    <t>04/03/2019</t>
  </si>
  <si>
    <t>08/03/2019</t>
  </si>
  <si>
    <t>29/08/2017</t>
  </si>
  <si>
    <t>15/05/2018</t>
  </si>
  <si>
    <t>05/06/2019</t>
  </si>
  <si>
    <t>24/06/2019</t>
  </si>
  <si>
    <t>18/03/2015</t>
  </si>
  <si>
    <t>24/05/2019</t>
  </si>
  <si>
    <t>17/03/2016</t>
  </si>
  <si>
    <t>15/12/2019</t>
  </si>
  <si>
    <t>27/02/2020</t>
  </si>
  <si>
    <t>20/03/2019</t>
  </si>
  <si>
    <t>06/02/2020</t>
  </si>
  <si>
    <t>28/02/2020</t>
  </si>
  <si>
    <t>02/02/2016</t>
  </si>
  <si>
    <t>10/04/2019</t>
  </si>
  <si>
    <t>22/09/2017</t>
  </si>
  <si>
    <t>07/11/2018</t>
  </si>
  <si>
    <t>14/06/2019</t>
  </si>
  <si>
    <t>25/02/2015</t>
  </si>
  <si>
    <t>24/12/2019</t>
  </si>
  <si>
    <t>30/12/2019</t>
  </si>
  <si>
    <t>10/01/2020</t>
  </si>
  <si>
    <t>09/03/2020</t>
  </si>
  <si>
    <t>25/10/2019</t>
  </si>
  <si>
    <t>25/03/2020</t>
  </si>
  <si>
    <t>14/10/2019</t>
  </si>
  <si>
    <t>15/12/2017</t>
  </si>
  <si>
    <t>01/06/2020</t>
  </si>
  <si>
    <t>Hướng dẫn độc lập_Đại học</t>
  </si>
  <si>
    <t>Hướng dẫn độc lập_Cao đẳng</t>
  </si>
  <si>
    <t>Hà Văn Huy</t>
  </si>
  <si>
    <t>Vũ Tiến Thắng</t>
  </si>
  <si>
    <t>Nguyễn Thanh Thủy</t>
  </si>
  <si>
    <t>Lê Đức Hiệu</t>
  </si>
  <si>
    <t>Đào Thị Hương</t>
  </si>
  <si>
    <t>Nguyễn Quỳnh Phương</t>
  </si>
  <si>
    <t>Trần Thị Thơ</t>
  </si>
  <si>
    <t>Trịnh Thị Nhâm</t>
  </si>
  <si>
    <t>Nguyễn Ngọc Mai</t>
  </si>
  <si>
    <t>Lê Thị Diệu Thúy</t>
  </si>
  <si>
    <t>Bế Thị Ly Xa</t>
  </si>
  <si>
    <t>Đào Vĩnh Hưng</t>
  </si>
  <si>
    <t>Tô Văn Núi</t>
  </si>
  <si>
    <t>Lê Đình Khánh</t>
  </si>
  <si>
    <t>Lã Văn Nghĩa</t>
  </si>
  <si>
    <t>Trương Hùng Dũng</t>
  </si>
  <si>
    <t>Trần Thị Thu Hằng</t>
  </si>
  <si>
    <t>Bùi Quốc Khánh</t>
  </si>
  <si>
    <t>Hoàng Văn Linh</t>
  </si>
  <si>
    <t>Đinh Tiến Bình</t>
  </si>
  <si>
    <t>Phạm Minh Yến</t>
  </si>
  <si>
    <t>Nguyễn Hồng Liên</t>
  </si>
  <si>
    <t>Trịnh Thị Lan Anh</t>
  </si>
  <si>
    <t>Nguyễn Bình</t>
  </si>
  <si>
    <t>Khổng Văn Hùng</t>
  </si>
  <si>
    <t>Lục Văn Tú</t>
  </si>
  <si>
    <t>Phan Thế Tuấn</t>
  </si>
  <si>
    <t>Ninh Thị Tâm Bình</t>
  </si>
  <si>
    <t>Hồ Khánh Toàn</t>
  </si>
  <si>
    <t>Đặng Hạnh Trang</t>
  </si>
  <si>
    <t>Lưu Văn Sơn</t>
  </si>
  <si>
    <t>Hồ Thị Cầm</t>
  </si>
  <si>
    <t>Nguyễn Thị Vân</t>
  </si>
  <si>
    <t>Mai Thu Linh</t>
  </si>
  <si>
    <t>Nguyễn Như Hải</t>
  </si>
  <si>
    <t>Nguyễn Thị Hạnh</t>
  </si>
  <si>
    <t>Đinh Thị Thuận</t>
  </si>
  <si>
    <t>Lê Nguyên Khang</t>
  </si>
  <si>
    <t>Trần Thị Chinh</t>
  </si>
  <si>
    <t>Vũ Thị Phương Ngọc</t>
  </si>
  <si>
    <t>Thái Thiên Tân</t>
  </si>
  <si>
    <t>Đặng Thị Phượng</t>
  </si>
  <si>
    <t>Nguyễn Thị Huệ</t>
  </si>
  <si>
    <t>Nguyễn Nghĩa Hiệp</t>
  </si>
  <si>
    <t>Bùi Hữu Phi</t>
  </si>
  <si>
    <t>Vũ Thế Quí</t>
  </si>
  <si>
    <t>Đặng Trung Kiên</t>
  </si>
  <si>
    <t>Phạm Thị Thanh Tú</t>
  </si>
  <si>
    <t>Võ Anh Tuấn</t>
  </si>
  <si>
    <t>Hà Thị Bích Hồng</t>
  </si>
  <si>
    <t>Trần Phúc Giang</t>
  </si>
  <si>
    <t>Trần Thị Trâm Anh</t>
  </si>
  <si>
    <t>Lê Thị Yên</t>
  </si>
  <si>
    <t>Nguyễn Thị Đoàn</t>
  </si>
  <si>
    <t>Nguyễn Thị Thùy Dương</t>
  </si>
  <si>
    <t>Đoàn Văn Lưu</t>
  </si>
  <si>
    <t>Nguyễn Ngô Liêm</t>
  </si>
  <si>
    <t>Hoàng Minh Trang</t>
  </si>
  <si>
    <t>Phạm Văn Tính</t>
  </si>
  <si>
    <t>Đỗ Thị Hiền</t>
  </si>
  <si>
    <t>Nguyễn Thúy Hằng</t>
  </si>
  <si>
    <t>Phạm Quý Đạt</t>
  </si>
  <si>
    <t>Tạ Văn Tiến</t>
  </si>
  <si>
    <t>Nguyễn Văn Bính</t>
  </si>
  <si>
    <t>Tạ Quang Lịch</t>
  </si>
  <si>
    <t>Lê Xuân Đức</t>
  </si>
  <si>
    <t>Nguyễn Hồng Hạnh</t>
  </si>
  <si>
    <t>Nguyễn Đức Trọng</t>
  </si>
  <si>
    <t>Nghiêm Tiến Dũng</t>
  </si>
  <si>
    <t>Phạm Thị Lê</t>
  </si>
  <si>
    <t>Trần Quang Trung</t>
  </si>
  <si>
    <t>Nguyễn Việt Nhật</t>
  </si>
  <si>
    <t>Phạm Thế Tuyển</t>
  </si>
  <si>
    <t>Vũ Đình Hoàn</t>
  </si>
  <si>
    <t>Hoàng Thị Nhị</t>
  </si>
  <si>
    <t>Vũ Thị Mai</t>
  </si>
  <si>
    <t>Dương Tiến Đức</t>
  </si>
  <si>
    <t>Phạm Minh Trang</t>
  </si>
  <si>
    <t>Nguyễn Thị Loan</t>
  </si>
  <si>
    <t>Ngô Thị Bích Nguyệt</t>
  </si>
  <si>
    <t>Nguyễn Trung Kiên</t>
  </si>
  <si>
    <t>Nguyễn Minh Phương</t>
  </si>
  <si>
    <t>Lê Phương Anh</t>
  </si>
  <si>
    <t>Hoàng Thị Phương Thảo</t>
  </si>
  <si>
    <t>Phạm Thanh Thảo</t>
  </si>
  <si>
    <t>Nguyễn Thị Mai Hương</t>
  </si>
  <si>
    <t>Nguyễn Quang Tư</t>
  </si>
  <si>
    <t>Nguyễn Duy Khánh</t>
  </si>
  <si>
    <t>Nguyễn Hương Tường Vi</t>
  </si>
  <si>
    <t>Hà Thị Thủy</t>
  </si>
  <si>
    <t>Hoàng Thị Yến Linh</t>
  </si>
  <si>
    <t>Đinh Thị Hương Quỳnh</t>
  </si>
  <si>
    <t>Lê Ngọc Quý</t>
  </si>
  <si>
    <t>Hoàng Thị út</t>
  </si>
  <si>
    <t>Nguyễn Đức Dũng</t>
  </si>
  <si>
    <t>Lê Thành Dương</t>
  </si>
  <si>
    <t>Nguyễn Ngọc Hà</t>
  </si>
  <si>
    <t>Nguyễn Văn Duy</t>
  </si>
  <si>
    <t>Nguyễn Thu Hường</t>
  </si>
  <si>
    <t>Phạm Bá Đức</t>
  </si>
  <si>
    <t>Trần Thị Nhuận</t>
  </si>
  <si>
    <t>Hoàng Thị Thu Hiền</t>
  </si>
  <si>
    <t>Hoàng Đình Huấn</t>
  </si>
  <si>
    <t>Nguyễn Thị Yên</t>
  </si>
  <si>
    <t>Phạm Hữu Cường</t>
  </si>
  <si>
    <t>Trần Thị Lệ Giang</t>
  </si>
  <si>
    <t>Ngô Thị Hải Yến</t>
  </si>
  <si>
    <t>KE0</t>
  </si>
  <si>
    <t>KE2</t>
  </si>
  <si>
    <t>KT3</t>
  </si>
  <si>
    <t>NH4</t>
  </si>
  <si>
    <t>NH7</t>
  </si>
  <si>
    <t>NHB</t>
  </si>
  <si>
    <t>QL2</t>
  </si>
  <si>
    <t>SN2</t>
  </si>
  <si>
    <t>TY1</t>
  </si>
  <si>
    <t>TY3</t>
  </si>
  <si>
    <t>Khoa học xã hội</t>
  </si>
  <si>
    <r>
      <t xml:space="preserve">(Kèm theo Quyết định số  </t>
    </r>
    <r>
      <rPr>
        <b/>
        <sz val="14"/>
        <rFont val="Times New Roman"/>
        <family val="1"/>
      </rPr>
      <t xml:space="preserve"> 3543</t>
    </r>
    <r>
      <rPr>
        <sz val="14"/>
        <rFont val="Times New Roman"/>
        <family val="1"/>
      </rPr>
      <t xml:space="preserve">   /QĐ-HVN ngày 28  tháng  9  năm 2020 của Giám đốc Học viện Nông nghiệp Việt Nam)</t>
    </r>
  </si>
  <si>
    <r>
      <t xml:space="preserve">(Kèm theo Quyết định số  </t>
    </r>
    <r>
      <rPr>
        <b/>
        <sz val="14"/>
        <rFont val="Times New Roman"/>
        <family val="1"/>
      </rPr>
      <t xml:space="preserve">  3543  </t>
    </r>
    <r>
      <rPr>
        <sz val="14"/>
        <rFont val="Times New Roman"/>
        <family val="1"/>
      </rPr>
      <t xml:space="preserve"> /QĐ-HVN ngày   28   tháng  9  năm 2020</t>
    </r>
  </si>
</sst>
</file>

<file path=xl/styles.xml><?xml version="1.0" encoding="utf-8"?>
<styleSheet xmlns="http://schemas.openxmlformats.org/spreadsheetml/2006/main">
  <numFmts count="3">
    <numFmt numFmtId="171" formatCode="_(* #,##0.00_);_(* \(#,##0.00\);_(* &quot;-&quot;??_);_(@_)"/>
    <numFmt numFmtId="173" formatCode="_(* #,##0_);_(* \(#,##0\);_(* &quot;-&quot;??_);_(@_)"/>
    <numFmt numFmtId="189" formatCode="#,##0.0"/>
  </numFmts>
  <fonts count="38">
    <font>
      <sz val="12"/>
      <name val="Times New Roman"/>
    </font>
    <font>
      <sz val="12"/>
      <name val="Times New Roman"/>
    </font>
    <font>
      <sz val="8"/>
      <name val="Times New Roman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.VnTime"/>
    </font>
    <font>
      <sz val="10"/>
      <name val=".VnArial"/>
      <family val="2"/>
    </font>
    <font>
      <sz val="10"/>
      <name val="VNI-Times"/>
    </font>
    <font>
      <sz val="12"/>
      <name val=".VnTime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sz val="8"/>
      <color indexed="81"/>
      <name val="Tahoma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12"/>
      </top>
      <bottom style="hair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171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3" fillId="0" borderId="0"/>
    <xf numFmtId="0" fontId="22" fillId="0" borderId="0"/>
    <xf numFmtId="0" fontId="23" fillId="0" borderId="0"/>
    <xf numFmtId="0" fontId="24" fillId="0" borderId="0"/>
    <xf numFmtId="0" fontId="3" fillId="0" borderId="0"/>
    <xf numFmtId="0" fontId="25" fillId="23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53">
    <xf numFmtId="0" fontId="0" fillId="0" borderId="0" xfId="0"/>
    <xf numFmtId="0" fontId="0" fillId="24" borderId="0" xfId="0" applyFill="1"/>
    <xf numFmtId="0" fontId="0" fillId="25" borderId="0" xfId="0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73" fontId="30" fillId="0" borderId="0" xfId="28" applyNumberFormat="1" applyFont="1" applyFill="1" applyAlignment="1" applyProtection="1">
      <alignment vertical="center"/>
      <protection hidden="1"/>
    </xf>
    <xf numFmtId="0" fontId="31" fillId="0" borderId="0" xfId="41" applyFont="1" applyFill="1" applyAlignment="1" applyProtection="1">
      <alignment horizontal="center"/>
      <protection hidden="1"/>
    </xf>
    <xf numFmtId="0" fontId="32" fillId="0" borderId="0" xfId="41" applyFont="1" applyFill="1" applyAlignment="1" applyProtection="1">
      <alignment horizontal="center"/>
      <protection hidden="1"/>
    </xf>
    <xf numFmtId="0" fontId="3" fillId="0" borderId="0" xfId="42" applyFont="1"/>
    <xf numFmtId="0" fontId="5" fillId="0" borderId="0" xfId="42" applyFont="1" applyFill="1" applyAlignment="1" applyProtection="1">
      <alignment horizontal="center" vertical="center" wrapText="1"/>
      <protection hidden="1"/>
    </xf>
    <xf numFmtId="0" fontId="33" fillId="0" borderId="0" xfId="41" applyFont="1" applyFill="1" applyProtection="1">
      <protection hidden="1"/>
    </xf>
    <xf numFmtId="0" fontId="34" fillId="0" borderId="0" xfId="41" applyFont="1" applyFill="1" applyProtection="1">
      <protection hidden="1"/>
    </xf>
    <xf numFmtId="0" fontId="35" fillId="0" borderId="0" xfId="42" applyFont="1" applyFill="1" applyAlignment="1" applyProtection="1">
      <alignment vertical="center"/>
      <protection hidden="1"/>
    </xf>
    <xf numFmtId="0" fontId="36" fillId="0" borderId="0" xfId="42" applyFont="1" applyFill="1" applyAlignment="1" applyProtection="1">
      <alignment horizontal="center" vertical="center"/>
      <protection hidden="1"/>
    </xf>
    <xf numFmtId="0" fontId="34" fillId="0" borderId="0" xfId="40" applyFont="1" applyFill="1" applyAlignment="1" applyProtection="1">
      <alignment horizontal="center"/>
      <protection hidden="1"/>
    </xf>
    <xf numFmtId="0" fontId="34" fillId="0" borderId="0" xfId="41" applyFont="1" applyFill="1" applyAlignment="1" applyProtection="1">
      <alignment horizontal="center"/>
      <protection hidden="1"/>
    </xf>
    <xf numFmtId="0" fontId="33" fillId="0" borderId="0" xfId="39" applyFont="1" applyFill="1" applyAlignment="1">
      <alignment horizontal="center" vertical="center"/>
    </xf>
    <xf numFmtId="0" fontId="33" fillId="0" borderId="0" xfId="39" applyFont="1" applyFill="1" applyAlignment="1">
      <alignment vertical="center"/>
    </xf>
    <xf numFmtId="0" fontId="33" fillId="0" borderId="0" xfId="39" applyFont="1" applyFill="1" applyAlignment="1">
      <alignment vertical="center" wrapText="1"/>
    </xf>
    <xf numFmtId="1" fontId="33" fillId="0" borderId="0" xfId="39" applyNumberFormat="1" applyFont="1" applyFill="1" applyAlignment="1">
      <alignment vertical="center"/>
    </xf>
    <xf numFmtId="0" fontId="33" fillId="0" borderId="0" xfId="39" applyFont="1" applyFill="1" applyAlignment="1">
      <alignment horizontal="left" vertical="center"/>
    </xf>
    <xf numFmtId="2" fontId="33" fillId="0" borderId="0" xfId="39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3" fillId="0" borderId="10" xfId="0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49" fontId="3" fillId="0" borderId="16" xfId="0" applyNumberFormat="1" applyFont="1" applyFill="1" applyBorder="1" applyAlignment="1">
      <alignment vertical="center"/>
    </xf>
    <xf numFmtId="49" fontId="33" fillId="0" borderId="10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0" xfId="0" applyFont="1" applyFill="1" applyAlignment="1">
      <alignment vertical="center"/>
    </xf>
    <xf numFmtId="0" fontId="32" fillId="0" borderId="0" xfId="0" applyFont="1" applyFill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vertical="center"/>
    </xf>
    <xf numFmtId="0" fontId="33" fillId="0" borderId="18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33" fillId="0" borderId="10" xfId="0" applyFont="1" applyFill="1" applyBorder="1" applyAlignment="1">
      <alignment vertical="center" wrapText="1"/>
    </xf>
    <xf numFmtId="0" fontId="33" fillId="0" borderId="10" xfId="0" applyNumberFormat="1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2" fillId="0" borderId="19" xfId="0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49" fontId="32" fillId="0" borderId="19" xfId="0" applyNumberFormat="1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vertical="center"/>
    </xf>
    <xf numFmtId="3" fontId="32" fillId="0" borderId="11" xfId="28" applyNumberFormat="1" applyFont="1" applyFill="1" applyBorder="1" applyAlignment="1">
      <alignment horizontal="center" vertical="center"/>
    </xf>
    <xf numFmtId="49" fontId="33" fillId="0" borderId="11" xfId="0" applyNumberFormat="1" applyFont="1" applyFill="1" applyBorder="1" applyAlignment="1">
      <alignment vertical="center"/>
    </xf>
    <xf numFmtId="0" fontId="33" fillId="0" borderId="1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3" fontId="32" fillId="0" borderId="0" xfId="28" applyNumberFormat="1" applyFont="1" applyFill="1" applyBorder="1" applyAlignment="1">
      <alignment horizontal="center" vertical="center"/>
    </xf>
    <xf numFmtId="173" fontId="32" fillId="0" borderId="0" xfId="28" applyNumberFormat="1" applyFont="1" applyFill="1" applyBorder="1" applyAlignment="1">
      <alignment vertical="center"/>
    </xf>
    <xf numFmtId="49" fontId="33" fillId="0" borderId="0" xfId="0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left" vertical="center"/>
    </xf>
    <xf numFmtId="3" fontId="3" fillId="0" borderId="16" xfId="0" applyNumberFormat="1" applyFont="1" applyFill="1" applyBorder="1" applyAlignment="1">
      <alignment vertical="center"/>
    </xf>
    <xf numFmtId="3" fontId="33" fillId="0" borderId="11" xfId="0" applyNumberFormat="1" applyFont="1" applyFill="1" applyBorder="1" applyAlignment="1">
      <alignment vertical="center"/>
    </xf>
    <xf numFmtId="3" fontId="32" fillId="0" borderId="11" xfId="28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14" fontId="33" fillId="0" borderId="10" xfId="0" applyNumberFormat="1" applyFont="1" applyFill="1" applyBorder="1" applyAlignment="1">
      <alignment horizontal="center" vertical="center"/>
    </xf>
    <xf numFmtId="14" fontId="33" fillId="0" borderId="1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2" fillId="0" borderId="19" xfId="0" applyFont="1" applyFill="1" applyBorder="1" applyAlignment="1">
      <alignment horizontal="left" vertical="center"/>
    </xf>
    <xf numFmtId="3" fontId="32" fillId="0" borderId="0" xfId="28" applyNumberFormat="1" applyFont="1" applyFill="1" applyBorder="1" applyAlignment="1">
      <alignment vertical="center"/>
    </xf>
    <xf numFmtId="0" fontId="3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/>
    </xf>
    <xf numFmtId="0" fontId="33" fillId="0" borderId="11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left" vertical="center"/>
    </xf>
    <xf numFmtId="3" fontId="32" fillId="0" borderId="0" xfId="0" applyNumberFormat="1" applyFont="1" applyFill="1" applyBorder="1" applyAlignment="1">
      <alignment horizontal="right" vertical="center"/>
    </xf>
    <xf numFmtId="0" fontId="33" fillId="0" borderId="22" xfId="0" applyFont="1" applyFill="1" applyBorder="1" applyAlignment="1">
      <alignment horizontal="center" vertical="center"/>
    </xf>
    <xf numFmtId="0" fontId="33" fillId="0" borderId="23" xfId="0" applyFont="1" applyFill="1" applyBorder="1" applyAlignment="1">
      <alignment vertical="center"/>
    </xf>
    <xf numFmtId="0" fontId="33" fillId="0" borderId="24" xfId="0" applyFont="1" applyFill="1" applyBorder="1" applyAlignment="1">
      <alignment vertical="center"/>
    </xf>
    <xf numFmtId="0" fontId="33" fillId="0" borderId="22" xfId="0" applyFont="1" applyFill="1" applyBorder="1" applyAlignment="1">
      <alignment vertical="center"/>
    </xf>
    <xf numFmtId="3" fontId="33" fillId="0" borderId="22" xfId="28" applyNumberFormat="1" applyFont="1" applyFill="1" applyBorder="1" applyAlignment="1">
      <alignment vertical="center"/>
    </xf>
    <xf numFmtId="0" fontId="33" fillId="0" borderId="22" xfId="0" applyNumberFormat="1" applyFont="1" applyFill="1" applyBorder="1" applyAlignment="1">
      <alignment vertical="center"/>
    </xf>
    <xf numFmtId="49" fontId="33" fillId="0" borderId="22" xfId="0" applyNumberFormat="1" applyFont="1" applyFill="1" applyBorder="1" applyAlignment="1">
      <alignment vertical="center"/>
    </xf>
    <xf numFmtId="0" fontId="33" fillId="0" borderId="22" xfId="0" applyFont="1" applyFill="1" applyBorder="1" applyAlignment="1">
      <alignment vertical="center" wrapText="1"/>
    </xf>
    <xf numFmtId="3" fontId="33" fillId="0" borderId="10" xfId="28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3" fillId="0" borderId="19" xfId="0" applyNumberFormat="1" applyFont="1" applyFill="1" applyBorder="1" applyAlignment="1">
      <alignment vertical="center"/>
    </xf>
    <xf numFmtId="173" fontId="3" fillId="0" borderId="19" xfId="28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center" vertical="center"/>
    </xf>
    <xf numFmtId="3" fontId="3" fillId="0" borderId="22" xfId="28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10" xfId="0" applyNumberFormat="1" applyFont="1" applyFill="1" applyBorder="1" applyAlignment="1">
      <alignment horizontal="center" vertical="center"/>
    </xf>
    <xf numFmtId="3" fontId="3" fillId="0" borderId="10" xfId="28" applyNumberFormat="1" applyFont="1" applyFill="1" applyBorder="1" applyAlignment="1">
      <alignment vertical="center"/>
    </xf>
    <xf numFmtId="0" fontId="33" fillId="0" borderId="22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173" fontId="1" fillId="0" borderId="0" xfId="28" applyNumberFormat="1" applyFill="1"/>
    <xf numFmtId="0" fontId="0" fillId="26" borderId="0" xfId="0" applyFill="1"/>
    <xf numFmtId="173" fontId="1" fillId="0" borderId="0" xfId="28" applyNumberFormat="1" applyFont="1" applyFill="1"/>
    <xf numFmtId="0" fontId="1" fillId="0" borderId="0" xfId="0" applyFont="1" applyFill="1"/>
    <xf numFmtId="0" fontId="5" fillId="0" borderId="0" xfId="0" applyFont="1"/>
    <xf numFmtId="0" fontId="3" fillId="0" borderId="0" xfId="0" applyFont="1"/>
    <xf numFmtId="189" fontId="3" fillId="0" borderId="0" xfId="0" applyNumberFormat="1" applyFont="1" applyFill="1" applyBorder="1" applyAlignment="1">
      <alignment vertical="center"/>
    </xf>
    <xf numFmtId="0" fontId="3" fillId="0" borderId="23" xfId="0" applyNumberFormat="1" applyFont="1" applyFill="1" applyBorder="1" applyAlignment="1">
      <alignment vertical="center"/>
    </xf>
    <xf numFmtId="0" fontId="3" fillId="0" borderId="24" xfId="0" applyNumberFormat="1" applyFont="1" applyFill="1" applyBorder="1" applyAlignment="1">
      <alignment vertical="center"/>
    </xf>
    <xf numFmtId="0" fontId="3" fillId="0" borderId="17" xfId="0" applyNumberFormat="1" applyFont="1" applyFill="1" applyBorder="1" applyAlignment="1">
      <alignment vertical="center"/>
    </xf>
    <xf numFmtId="0" fontId="3" fillId="0" borderId="18" xfId="0" applyNumberFormat="1" applyFont="1" applyFill="1" applyBorder="1" applyAlignment="1">
      <alignment vertical="center"/>
    </xf>
    <xf numFmtId="0" fontId="33" fillId="0" borderId="10" xfId="0" applyFont="1" applyFill="1" applyBorder="1" applyAlignment="1">
      <alignment vertical="center"/>
    </xf>
    <xf numFmtId="49" fontId="33" fillId="0" borderId="25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2" fillId="0" borderId="11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/>
    </xf>
    <xf numFmtId="49" fontId="32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32" fillId="0" borderId="12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32" fillId="0" borderId="26" xfId="0" applyFont="1" applyFill="1" applyBorder="1" applyAlignment="1">
      <alignment horizontal="center" vertical="center"/>
    </xf>
    <xf numFmtId="0" fontId="32" fillId="0" borderId="27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omma" xfId="28" builtinId="3"/>
    <cellStyle name="Check Cell" xfId="27" builtinId="2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3" xfId="38"/>
    <cellStyle name="Normal_01_Vuot_gio_Ky_I_2016_2017" xfId="39"/>
    <cellStyle name="Normal_Dichso" xfId="40"/>
    <cellStyle name="Normal_DocSoUnicode" xfId="41"/>
    <cellStyle name="Normal_Lenh_chi_VietinBank" xfId="42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8"/>
  <sheetViews>
    <sheetView workbookViewId="0">
      <selection activeCell="C9" sqref="C9"/>
    </sheetView>
  </sheetViews>
  <sheetFormatPr defaultRowHeight="15.75"/>
  <cols>
    <col min="1" max="1" width="3.5" bestFit="1" customWidth="1"/>
    <col min="2" max="2" width="6.375" bestFit="1" customWidth="1"/>
    <col min="3" max="3" width="23.875" bestFit="1" customWidth="1"/>
    <col min="5" max="5" width="11.625" bestFit="1" customWidth="1"/>
    <col min="7" max="7" width="9.625" customWidth="1"/>
  </cols>
  <sheetData>
    <row r="2" spans="1:3">
      <c r="A2" t="s">
        <v>56</v>
      </c>
      <c r="B2" t="s">
        <v>57</v>
      </c>
      <c r="C2" t="s">
        <v>58</v>
      </c>
    </row>
    <row r="3" spans="1:3">
      <c r="A3" s="126" t="s">
        <v>59</v>
      </c>
      <c r="B3" s="127">
        <v>1</v>
      </c>
      <c r="C3" s="127" t="s">
        <v>300</v>
      </c>
    </row>
    <row r="4" spans="1:3">
      <c r="A4" s="126" t="s">
        <v>60</v>
      </c>
      <c r="B4" s="127">
        <v>2</v>
      </c>
      <c r="C4" s="127" t="s">
        <v>301</v>
      </c>
    </row>
    <row r="5" spans="1:3">
      <c r="A5" s="126" t="s">
        <v>61</v>
      </c>
      <c r="B5" s="127">
        <v>3</v>
      </c>
      <c r="C5" s="127" t="s">
        <v>304</v>
      </c>
    </row>
    <row r="6" spans="1:3">
      <c r="A6" s="126" t="s">
        <v>16</v>
      </c>
      <c r="B6" s="127">
        <v>4</v>
      </c>
      <c r="C6" s="127" t="s">
        <v>309</v>
      </c>
    </row>
    <row r="7" spans="1:3">
      <c r="A7" s="126" t="s">
        <v>62</v>
      </c>
      <c r="B7" s="127">
        <v>5</v>
      </c>
      <c r="C7" s="127" t="s">
        <v>305</v>
      </c>
    </row>
    <row r="8" spans="1:3">
      <c r="A8" s="126" t="s">
        <v>63</v>
      </c>
      <c r="B8" s="127">
        <v>6</v>
      </c>
      <c r="C8" s="127" t="s">
        <v>765</v>
      </c>
    </row>
    <row r="9" spans="1:3">
      <c r="A9" s="126" t="s">
        <v>64</v>
      </c>
      <c r="B9" s="127">
        <v>7</v>
      </c>
      <c r="C9" s="127" t="s">
        <v>65</v>
      </c>
    </row>
    <row r="10" spans="1:3">
      <c r="A10" s="126" t="s">
        <v>66</v>
      </c>
      <c r="B10" s="127">
        <v>8</v>
      </c>
      <c r="C10" s="127" t="s">
        <v>307</v>
      </c>
    </row>
    <row r="11" spans="1:3">
      <c r="A11" s="126" t="s">
        <v>67</v>
      </c>
      <c r="B11" s="127">
        <v>9</v>
      </c>
      <c r="C11" s="127" t="s">
        <v>302</v>
      </c>
    </row>
    <row r="12" spans="1:3">
      <c r="A12" s="126" t="s">
        <v>68</v>
      </c>
      <c r="B12" s="127">
        <v>10</v>
      </c>
      <c r="C12" s="127" t="s">
        <v>69</v>
      </c>
    </row>
    <row r="13" spans="1:3">
      <c r="A13" s="126" t="s">
        <v>70</v>
      </c>
      <c r="B13" s="127">
        <v>11</v>
      </c>
      <c r="C13" s="127" t="s">
        <v>303</v>
      </c>
    </row>
    <row r="14" spans="1:3">
      <c r="A14" s="126" t="s">
        <v>71</v>
      </c>
      <c r="B14" s="127">
        <v>12</v>
      </c>
      <c r="C14" s="127" t="s">
        <v>306</v>
      </c>
    </row>
    <row r="15" spans="1:3">
      <c r="A15" s="126" t="s">
        <v>72</v>
      </c>
      <c r="B15" s="127">
        <v>13</v>
      </c>
      <c r="C15" s="127" t="s">
        <v>308</v>
      </c>
    </row>
    <row r="16" spans="1:3">
      <c r="A16" s="126" t="s">
        <v>73</v>
      </c>
      <c r="B16" s="127">
        <v>14</v>
      </c>
      <c r="C16" s="127" t="s">
        <v>310</v>
      </c>
    </row>
    <row r="17" spans="1:3">
      <c r="A17" s="126" t="s">
        <v>74</v>
      </c>
      <c r="B17" s="127">
        <v>20</v>
      </c>
      <c r="C17" s="127" t="s">
        <v>75</v>
      </c>
    </row>
    <row r="18" spans="1:3">
      <c r="A18" s="126" t="s">
        <v>76</v>
      </c>
      <c r="B18" s="127">
        <v>33</v>
      </c>
      <c r="C18" s="127" t="s">
        <v>77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K27"/>
  <sheetViews>
    <sheetView showZeros="0" workbookViewId="0">
      <selection activeCell="D13" sqref="D13"/>
    </sheetView>
  </sheetViews>
  <sheetFormatPr defaultRowHeight="15"/>
  <cols>
    <col min="1" max="1" width="9" style="27"/>
    <col min="2" max="2" width="16.875" style="28" bestFit="1" customWidth="1"/>
    <col min="3" max="3" width="9" style="28"/>
    <col min="4" max="4" width="9" style="27"/>
    <col min="5" max="9" width="9" style="28"/>
    <col min="10" max="12" width="9" style="27"/>
    <col min="13" max="13" width="9" style="29"/>
    <col min="14" max="18" width="9" style="27"/>
    <col min="19" max="31" width="9" style="28"/>
    <col min="32" max="32" width="9" style="30"/>
    <col min="33" max="49" width="9" style="28"/>
    <col min="50" max="51" width="9" style="27"/>
    <col min="52" max="53" width="9" style="31"/>
    <col min="54" max="54" width="9" style="27"/>
    <col min="55" max="55" width="9" style="31"/>
    <col min="56" max="60" width="9" style="27"/>
    <col min="61" max="62" width="9" style="32"/>
    <col min="63" max="84" width="9" style="27"/>
    <col min="85" max="85" width="9" style="32"/>
    <col min="86" max="87" width="9" style="27"/>
    <col min="88" max="88" width="9" style="32"/>
    <col min="89" max="89" width="9" style="27"/>
    <col min="90" max="16384" width="9" style="28"/>
  </cols>
  <sheetData>
    <row r="1" spans="2:15" s="19" customFormat="1" ht="16.5">
      <c r="B1" s="16">
        <f>huong_dan_ky_II_2019_2020!I156</f>
        <v>166000000</v>
      </c>
      <c r="C1" s="17" t="str">
        <f>RIGHT("000000000000"&amp;ROUND(B1,0),12)</f>
        <v>000166000000</v>
      </c>
      <c r="D1" s="18">
        <v>1</v>
      </c>
      <c r="E1" s="18">
        <v>2</v>
      </c>
      <c r="F1" s="18">
        <v>3</v>
      </c>
      <c r="G1" s="18">
        <v>4</v>
      </c>
      <c r="H1" s="18">
        <v>5</v>
      </c>
      <c r="I1" s="18">
        <v>6</v>
      </c>
      <c r="J1" s="18">
        <v>7</v>
      </c>
      <c r="K1" s="18">
        <v>8</v>
      </c>
      <c r="L1" s="18">
        <v>9</v>
      </c>
      <c r="M1" s="18">
        <v>10</v>
      </c>
      <c r="N1" s="18">
        <v>11</v>
      </c>
      <c r="O1" s="18">
        <v>12</v>
      </c>
    </row>
    <row r="2" spans="2:15" s="19" customFormat="1" ht="25.5">
      <c r="B2" s="20" t="s">
        <v>245</v>
      </c>
      <c r="C2" s="21"/>
      <c r="D2" s="22">
        <f>VALUE(MID(C1,D1,1))</f>
        <v>0</v>
      </c>
      <c r="E2" s="22">
        <f>VALUE(MID(C1,E1,1))</f>
        <v>0</v>
      </c>
      <c r="F2" s="22">
        <f>VALUE(MID(C1,F1,1))</f>
        <v>0</v>
      </c>
      <c r="G2" s="22">
        <f>VALUE(MID(C1,G1,1))</f>
        <v>1</v>
      </c>
      <c r="H2" s="22">
        <f>VALUE(MID(C1,H1,1))</f>
        <v>6</v>
      </c>
      <c r="I2" s="22">
        <f>VALUE(MID(C1,I1,1))</f>
        <v>6</v>
      </c>
      <c r="J2" s="22">
        <f>VALUE(MID(C1,J1,1))</f>
        <v>0</v>
      </c>
      <c r="K2" s="22">
        <f>VALUE(MID(C1,K1,1))</f>
        <v>0</v>
      </c>
      <c r="L2" s="22">
        <f>VALUE(MID(C1,L1,1))</f>
        <v>0</v>
      </c>
      <c r="M2" s="22">
        <f>VALUE(MID(C1,M1,1))</f>
        <v>0</v>
      </c>
      <c r="N2" s="22">
        <f>VALUE(MID(C1,N1,1))</f>
        <v>0</v>
      </c>
      <c r="O2" s="22">
        <f>VALUE(MID(C1,O1,1))</f>
        <v>0</v>
      </c>
    </row>
    <row r="3" spans="2:15" s="19" customFormat="1" ht="16.5">
      <c r="B3" s="23"/>
      <c r="C3" s="21"/>
      <c r="D3" s="22">
        <f>SUM(D2:D2)</f>
        <v>0</v>
      </c>
      <c r="E3" s="22">
        <f>SUM(D2:E2)</f>
        <v>0</v>
      </c>
      <c r="F3" s="22">
        <f>SUM(D2:F2)</f>
        <v>0</v>
      </c>
      <c r="G3" s="22">
        <f>SUM(G2:G2)</f>
        <v>1</v>
      </c>
      <c r="H3" s="22">
        <f>SUM(G2:H2)</f>
        <v>7</v>
      </c>
      <c r="I3" s="22">
        <f>SUM(G2:I2)</f>
        <v>13</v>
      </c>
      <c r="J3" s="22">
        <f>SUM(J2:J2)</f>
        <v>0</v>
      </c>
      <c r="K3" s="22">
        <f>SUM(J2:K2)</f>
        <v>0</v>
      </c>
      <c r="L3" s="22">
        <f>SUM(J2:L2)</f>
        <v>0</v>
      </c>
      <c r="M3" s="22">
        <f>SUM(M2:M2)</f>
        <v>0</v>
      </c>
      <c r="N3" s="22">
        <f>SUM(M2:N2)</f>
        <v>0</v>
      </c>
      <c r="O3" s="22">
        <f>SUM(M2:O2)</f>
        <v>0</v>
      </c>
    </row>
    <row r="4" spans="2:15" s="19" customFormat="1" ht="16.5">
      <c r="B4" s="24"/>
      <c r="C4" s="21"/>
      <c r="D4" s="25" t="str">
        <f>IF(D2=0,"",CHOOSE(D2,"một","hai","ba","bốn","năm","sáu","bảy","tám","chín"))</f>
        <v/>
      </c>
      <c r="E4" s="25" t="str">
        <f>IF(E2=0,IF(AND(D2&lt;&gt;0,F2&lt;&gt;0),"lẻ",""),CHOOSE(E2,"mười ","hai","ba","bốn","năm","sáu","bảy","tám","chín"))</f>
        <v/>
      </c>
      <c r="F4" s="25" t="str">
        <f>IF(F2=0,"",CHOOSE(F2,IF(E2&gt;1,"mốt","một"),"hai","ba","bốn",IF(E2=0,"năm","lăm"),"sáu","bảy","tám","chín"))</f>
        <v/>
      </c>
      <c r="G4" s="25" t="str">
        <f>IF(G2=0,"",CHOOSE(G2,"một","hai","ba","bốn","năm","sáu","bảy","tám","chín"))</f>
        <v>một</v>
      </c>
      <c r="H4" s="25" t="str">
        <f>IF(H2=0,IF(AND(G2&lt;&gt;0,I2&lt;&gt;0),"lẻ",""),CHOOSE(H2,"mười","hai","ba","bốn","năm","sáu","bảy","tám","chín"))</f>
        <v>sáu</v>
      </c>
      <c r="I4" s="25" t="str">
        <f>IF(I2=0,"",CHOOSE(I2,IF(H2&gt;1,"mốt","một"),"hai","ba","bốn",IF(H2=0,"năm","lăm"),"sáu","bảy","tám","chín"))</f>
        <v>sáu</v>
      </c>
      <c r="J4" s="25" t="str">
        <f>IF(J2=0,"",CHOOSE(J2,"một","hai","ba","bốn","năm","sáu","bảy","tám","chín"))</f>
        <v/>
      </c>
      <c r="K4" s="25" t="str">
        <f>IF(K2=0,IF(AND(J2&lt;&gt;0,L2&lt;&gt;0),"lẻ",""),CHOOSE(K2,"mười","hai","ba","bốn","năm","sáu","bảy","tám","chín"))</f>
        <v/>
      </c>
      <c r="L4" s="25" t="str">
        <f>IF(L2=0,"",CHOOSE(L2,IF(K2&gt;1,"mốt","một"),"hai","ba","bốn",IF(K2=0,"năm","lăm"),"sáu","bảy","tám","chín"))</f>
        <v/>
      </c>
      <c r="M4" s="22" t="str">
        <f>IF(M2=0,"",CHOOSE(M2,"một","hai","ba","bốn","năm","sáu","bảy","tám","chín"))</f>
        <v/>
      </c>
      <c r="N4" s="26" t="str">
        <f>IF(N2=0,IF(AND(M2&lt;&gt;0,O2&lt;&gt;0),"lẻ",""),CHOOSE(N2,"một","hai","ba","bốn","năm","sáu","bảy","tám","chín"))</f>
        <v/>
      </c>
      <c r="O4" s="26" t="str">
        <f>IF(O2=0,"",CHOOSE(O2,IF(N2&gt;1,"một","một"),"hai","ba","bốn",IF(N2=0,"năm","lăm"),"sáu","bảy","tám","chín"))</f>
        <v/>
      </c>
    </row>
    <row r="5" spans="2:15" s="19" customFormat="1" ht="16.5">
      <c r="B5" s="23"/>
      <c r="C5" s="21"/>
      <c r="D5" s="26" t="str">
        <f>IF(D2=0,"","trăm")</f>
        <v/>
      </c>
      <c r="E5" s="26" t="str">
        <f>IF(E2=0,"",IF(E2=1,"","mươi"))</f>
        <v/>
      </c>
      <c r="F5" s="26" t="str">
        <f>IF(AND(F2=0,F3=0),"","tỷ")</f>
        <v/>
      </c>
      <c r="G5" s="26" t="str">
        <f>IF(G2=0,"","trăm")</f>
        <v>trăm</v>
      </c>
      <c r="H5" s="26" t="str">
        <f>IF(H2=0,"",IF(H2=1,"","mươi"))</f>
        <v>mươi</v>
      </c>
      <c r="I5" s="26" t="str">
        <f>IF(AND(I2=0,I3=0),"","triệu")</f>
        <v>triệu</v>
      </c>
      <c r="J5" s="26" t="str">
        <f>IF(J2=0,"","trăm")</f>
        <v/>
      </c>
      <c r="K5" s="26" t="str">
        <f>IF(K2=0,"",IF(K2=1,"","mươi"))</f>
        <v/>
      </c>
      <c r="L5" s="26" t="str">
        <f>IF(AND(L2=0,L3=0),"","ngàn")</f>
        <v/>
      </c>
      <c r="M5" s="26" t="str">
        <f>IF(M2=0,"","trăm")</f>
        <v/>
      </c>
      <c r="N5" s="26" t="str">
        <f>IF(N2=0,"",IF(N2=1,"","mươi"))</f>
        <v/>
      </c>
      <c r="O5" s="26" t="s">
        <v>246</v>
      </c>
    </row>
    <row r="6" spans="2:15" s="19" customFormat="1" ht="16.5">
      <c r="B6" s="23"/>
      <c r="C6" s="22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Một trăm sáu mươi sáu triệu đồng./.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8" spans="2:15" s="19" customFormat="1" ht="16.5">
      <c r="B8" s="16">
        <f>'Tong hop'!E93</f>
        <v>166000000</v>
      </c>
      <c r="C8" s="17" t="str">
        <f>RIGHT("000000000000"&amp;ROUND(B8,0),12)</f>
        <v>000166000000</v>
      </c>
      <c r="D8" s="18">
        <v>1</v>
      </c>
      <c r="E8" s="18">
        <v>2</v>
      </c>
      <c r="F8" s="18">
        <v>3</v>
      </c>
      <c r="G8" s="18">
        <v>4</v>
      </c>
      <c r="H8" s="18">
        <v>5</v>
      </c>
      <c r="I8" s="18">
        <v>6</v>
      </c>
      <c r="J8" s="18">
        <v>7</v>
      </c>
      <c r="K8" s="18">
        <v>8</v>
      </c>
      <c r="L8" s="18">
        <v>9</v>
      </c>
      <c r="M8" s="18">
        <v>10</v>
      </c>
      <c r="N8" s="18">
        <v>11</v>
      </c>
      <c r="O8" s="18">
        <v>12</v>
      </c>
    </row>
    <row r="9" spans="2:15" s="19" customFormat="1" ht="25.5">
      <c r="B9" s="20" t="s">
        <v>245</v>
      </c>
      <c r="C9" s="21"/>
      <c r="D9" s="22">
        <f>VALUE(MID(C8,D8,1))</f>
        <v>0</v>
      </c>
      <c r="E9" s="22">
        <f>VALUE(MID(C8,E8,1))</f>
        <v>0</v>
      </c>
      <c r="F9" s="22">
        <f>VALUE(MID(C8,F8,1))</f>
        <v>0</v>
      </c>
      <c r="G9" s="22">
        <f>VALUE(MID(C8,G8,1))</f>
        <v>1</v>
      </c>
      <c r="H9" s="22">
        <f>VALUE(MID(C8,H8,1))</f>
        <v>6</v>
      </c>
      <c r="I9" s="22">
        <f>VALUE(MID(C8,I8,1))</f>
        <v>6</v>
      </c>
      <c r="J9" s="22">
        <f>VALUE(MID(C8,J8,1))</f>
        <v>0</v>
      </c>
      <c r="K9" s="22">
        <f>VALUE(MID(C8,K8,1))</f>
        <v>0</v>
      </c>
      <c r="L9" s="22">
        <f>VALUE(MID(C8,L8,1))</f>
        <v>0</v>
      </c>
      <c r="M9" s="22">
        <f>VALUE(MID(C8,M8,1))</f>
        <v>0</v>
      </c>
      <c r="N9" s="22">
        <f>VALUE(MID(C8,N8,1))</f>
        <v>0</v>
      </c>
      <c r="O9" s="22">
        <f>VALUE(MID(C8,O8,1))</f>
        <v>0</v>
      </c>
    </row>
    <row r="10" spans="2:15" s="19" customFormat="1" ht="16.5">
      <c r="B10" s="23"/>
      <c r="C10" s="21"/>
      <c r="D10" s="22">
        <f>SUM(D9:D9)</f>
        <v>0</v>
      </c>
      <c r="E10" s="22">
        <f>SUM(D9:E9)</f>
        <v>0</v>
      </c>
      <c r="F10" s="22">
        <f>SUM(D9:F9)</f>
        <v>0</v>
      </c>
      <c r="G10" s="22">
        <f>SUM(G9:G9)</f>
        <v>1</v>
      </c>
      <c r="H10" s="22">
        <f>SUM(G9:H9)</f>
        <v>7</v>
      </c>
      <c r="I10" s="22">
        <f>SUM(G9:I9)</f>
        <v>13</v>
      </c>
      <c r="J10" s="22">
        <f>SUM(J9:J9)</f>
        <v>0</v>
      </c>
      <c r="K10" s="22">
        <f>SUM(J9:K9)</f>
        <v>0</v>
      </c>
      <c r="L10" s="22">
        <f>SUM(J9:L9)</f>
        <v>0</v>
      </c>
      <c r="M10" s="22">
        <f>SUM(M9:M9)</f>
        <v>0</v>
      </c>
      <c r="N10" s="22">
        <f>SUM(M9:N9)</f>
        <v>0</v>
      </c>
      <c r="O10" s="22">
        <f>SUM(M9:O9)</f>
        <v>0</v>
      </c>
    </row>
    <row r="11" spans="2:15" s="19" customFormat="1" ht="16.5">
      <c r="B11" s="24"/>
      <c r="C11" s="21"/>
      <c r="D11" s="25" t="str">
        <f>IF(D9=0,"",CHOOSE(D9,"một","hai","ba","bốn","năm","sáu","bảy","tám","chín"))</f>
        <v/>
      </c>
      <c r="E11" s="25" t="str">
        <f>IF(E9=0,IF(AND(D9&lt;&gt;0,F9&lt;&gt;0),"lẻ",""),CHOOSE(E9,"mười ","hai","ba","bốn","năm","sáu","bảy","tám","chín"))</f>
        <v/>
      </c>
      <c r="F11" s="25" t="str">
        <f>IF(F9=0,"",CHOOSE(F9,IF(E9&gt;1,"mốt","một"),"hai","ba","bốn",IF(E9=0,"năm","lăm"),"sáu","bảy","tám","chín"))</f>
        <v/>
      </c>
      <c r="G11" s="25" t="str">
        <f>IF(G9=0,"",CHOOSE(G9,"một","hai","ba","bốn","năm","sáu","bảy","tám","chín"))</f>
        <v>một</v>
      </c>
      <c r="H11" s="25" t="str">
        <f>IF(H9=0,IF(AND(G9&lt;&gt;0,I9&lt;&gt;0),"lẻ",""),CHOOSE(H9,"mười","hai","ba","bốn","năm","sáu","bảy","tám","chín"))</f>
        <v>sáu</v>
      </c>
      <c r="I11" s="25" t="str">
        <f>IF(I9=0,"",CHOOSE(I9,IF(H9&gt;1,"mốt","một"),"hai","ba","bốn",IF(H9=0,"năm","lăm"),"sáu","bảy","tám","chín"))</f>
        <v>sáu</v>
      </c>
      <c r="J11" s="25" t="str">
        <f>IF(J9=0,"",CHOOSE(J9,"một","hai","ba","bốn","năm","sáu","bảy","tám","chín"))</f>
        <v/>
      </c>
      <c r="K11" s="25" t="str">
        <f>IF(K9=0,IF(AND(J9&lt;&gt;0,L9&lt;&gt;0),"lẻ",""),CHOOSE(K9,"mười","hai","ba","bốn","năm","sáu","bảy","tám","chín"))</f>
        <v/>
      </c>
      <c r="L11" s="25" t="str">
        <f>IF(L9=0,"",CHOOSE(L9,IF(K9&gt;1,"mốt","một"),"hai","ba","bốn",IF(K9=0,"năm","lăm"),"sáu","bảy","tám","chín"))</f>
        <v/>
      </c>
      <c r="M11" s="22" t="str">
        <f>IF(M9=0,"",CHOOSE(M9,"một","hai","ba","bốn","năm","sáu","bảy","tám","chín"))</f>
        <v/>
      </c>
      <c r="N11" s="26" t="str">
        <f>IF(N9=0,IF(AND(M9&lt;&gt;0,O9&lt;&gt;0),"lẻ",""),CHOOSE(N9,"một","hai","ba","bốn","năm","sáu","bảy","tám","chín"))</f>
        <v/>
      </c>
      <c r="O11" s="26" t="str">
        <f>IF(O9=0,"",CHOOSE(O9,IF(N9&gt;1,"một","một"),"hai","ba","bốn",IF(N9=0,"năm","lăm"),"sáu","bảy","tám","chín"))</f>
        <v/>
      </c>
    </row>
    <row r="12" spans="2:15" s="19" customFormat="1" ht="16.5">
      <c r="B12" s="23"/>
      <c r="C12" s="21"/>
      <c r="D12" s="26" t="str">
        <f>IF(D9=0,"","trăm")</f>
        <v/>
      </c>
      <c r="E12" s="26" t="str">
        <f>IF(E9=0,"",IF(E9=1,"","mươi"))</f>
        <v/>
      </c>
      <c r="F12" s="26" t="str">
        <f>IF(AND(F9=0,F10=0),"","tỷ")</f>
        <v/>
      </c>
      <c r="G12" s="26" t="str">
        <f>IF(G9=0,"","trăm")</f>
        <v>trăm</v>
      </c>
      <c r="H12" s="26" t="str">
        <f>IF(H9=0,"",IF(H9=1,"","mươi"))</f>
        <v>mươi</v>
      </c>
      <c r="I12" s="26" t="str">
        <f>IF(AND(I9=0,I10=0),"","triệu")</f>
        <v>triệu</v>
      </c>
      <c r="J12" s="26" t="str">
        <f>IF(J9=0,"","trăm")</f>
        <v/>
      </c>
      <c r="K12" s="26" t="str">
        <f>IF(K9=0,"",IF(K9=1,"","mươi"))</f>
        <v/>
      </c>
      <c r="L12" s="26" t="str">
        <f>IF(AND(L9=0,L10=0),"","ngàn")</f>
        <v/>
      </c>
      <c r="M12" s="26" t="str">
        <f>IF(M9=0,"","trăm")</f>
        <v/>
      </c>
      <c r="N12" s="26" t="str">
        <f>IF(N9=0,"",IF(N9=1,"","mươi"))</f>
        <v/>
      </c>
      <c r="O12" s="26" t="s">
        <v>246</v>
      </c>
    </row>
    <row r="13" spans="2:15" s="19" customFormat="1" ht="16.5">
      <c r="B13" s="23"/>
      <c r="C13" s="22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Một trăm sáu mươi sáu triệu đồng./.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5" spans="2:15" s="19" customFormat="1" ht="16.5">
      <c r="B15" s="16" t="e">
        <f>#REF!</f>
        <v>#REF!</v>
      </c>
      <c r="C15" s="17" t="e">
        <f>RIGHT("000000000000"&amp;ROUND(B15,0),12)</f>
        <v>#REF!</v>
      </c>
      <c r="D15" s="18">
        <v>1</v>
      </c>
      <c r="E15" s="18">
        <v>2</v>
      </c>
      <c r="F15" s="18">
        <v>3</v>
      </c>
      <c r="G15" s="18">
        <v>4</v>
      </c>
      <c r="H15" s="18">
        <v>5</v>
      </c>
      <c r="I15" s="18">
        <v>6</v>
      </c>
      <c r="J15" s="18">
        <v>7</v>
      </c>
      <c r="K15" s="18">
        <v>8</v>
      </c>
      <c r="L15" s="18">
        <v>9</v>
      </c>
      <c r="M15" s="18">
        <v>10</v>
      </c>
      <c r="N15" s="18">
        <v>11</v>
      </c>
      <c r="O15" s="18">
        <v>12</v>
      </c>
    </row>
    <row r="16" spans="2:15" s="19" customFormat="1" ht="25.5">
      <c r="B16" s="20" t="s">
        <v>245</v>
      </c>
      <c r="C16" s="21"/>
      <c r="D16" s="22" t="e">
        <f>VALUE(MID(C15,D15,1))</f>
        <v>#REF!</v>
      </c>
      <c r="E16" s="22" t="e">
        <f>VALUE(MID(C15,E15,1))</f>
        <v>#REF!</v>
      </c>
      <c r="F16" s="22" t="e">
        <f>VALUE(MID(C15,F15,1))</f>
        <v>#REF!</v>
      </c>
      <c r="G16" s="22" t="e">
        <f>VALUE(MID(C15,G15,1))</f>
        <v>#REF!</v>
      </c>
      <c r="H16" s="22" t="e">
        <f>VALUE(MID(C15,H15,1))</f>
        <v>#REF!</v>
      </c>
      <c r="I16" s="22" t="e">
        <f>VALUE(MID(C15,I15,1))</f>
        <v>#REF!</v>
      </c>
      <c r="J16" s="22" t="e">
        <f>VALUE(MID(C15,J15,1))</f>
        <v>#REF!</v>
      </c>
      <c r="K16" s="22" t="e">
        <f>VALUE(MID(C15,K15,1))</f>
        <v>#REF!</v>
      </c>
      <c r="L16" s="22" t="e">
        <f>VALUE(MID(C15,L15,1))</f>
        <v>#REF!</v>
      </c>
      <c r="M16" s="22" t="e">
        <f>VALUE(MID(C15,M15,1))</f>
        <v>#REF!</v>
      </c>
      <c r="N16" s="22" t="e">
        <f>VALUE(MID(C15,N15,1))</f>
        <v>#REF!</v>
      </c>
      <c r="O16" s="22" t="e">
        <f>VALUE(MID(C15,O15,1))</f>
        <v>#REF!</v>
      </c>
    </row>
    <row r="17" spans="2:15" s="19" customFormat="1" ht="16.5">
      <c r="B17" s="23"/>
      <c r="C17" s="21"/>
      <c r="D17" s="22" t="e">
        <f>SUM(D16:D16)</f>
        <v>#REF!</v>
      </c>
      <c r="E17" s="22" t="e">
        <f>SUM(D16:E16)</f>
        <v>#REF!</v>
      </c>
      <c r="F17" s="22" t="e">
        <f>SUM(D16:F16)</f>
        <v>#REF!</v>
      </c>
      <c r="G17" s="22" t="e">
        <f>SUM(G16:G16)</f>
        <v>#REF!</v>
      </c>
      <c r="H17" s="22" t="e">
        <f>SUM(G16:H16)</f>
        <v>#REF!</v>
      </c>
      <c r="I17" s="22" t="e">
        <f>SUM(G16:I16)</f>
        <v>#REF!</v>
      </c>
      <c r="J17" s="22" t="e">
        <f>SUM(J16:J16)</f>
        <v>#REF!</v>
      </c>
      <c r="K17" s="22" t="e">
        <f>SUM(J16:K16)</f>
        <v>#REF!</v>
      </c>
      <c r="L17" s="22" t="e">
        <f>SUM(J16:L16)</f>
        <v>#REF!</v>
      </c>
      <c r="M17" s="22" t="e">
        <f>SUM(M16:M16)</f>
        <v>#REF!</v>
      </c>
      <c r="N17" s="22" t="e">
        <f>SUM(M16:N16)</f>
        <v>#REF!</v>
      </c>
      <c r="O17" s="22" t="e">
        <f>SUM(M16:O16)</f>
        <v>#REF!</v>
      </c>
    </row>
    <row r="18" spans="2:15" s="19" customFormat="1" ht="16.5">
      <c r="B18" s="24"/>
      <c r="C18" s="21"/>
      <c r="D18" s="25" t="e">
        <f>IF(D16=0,"",CHOOSE(D16,"một","hai","ba","bốn","năm","sáu","bảy","tám","chín"))</f>
        <v>#REF!</v>
      </c>
      <c r="E18" s="25" t="e">
        <f>IF(E16=0,IF(AND(D16&lt;&gt;0,F16&lt;&gt;0),"lẻ",""),CHOOSE(E16,"mười ","hai","ba","bốn","năm","sáu","bảy","tám","chín"))</f>
        <v>#REF!</v>
      </c>
      <c r="F18" s="25" t="e">
        <f>IF(F16=0,"",CHOOSE(F16,IF(E16&gt;1,"mốt","một"),"hai","ba","bốn",IF(E16=0,"năm","lăm"),"sáu","bảy","tám","chín"))</f>
        <v>#REF!</v>
      </c>
      <c r="G18" s="25" t="e">
        <f>IF(G16=0,"",CHOOSE(G16,"một","hai","ba","bốn","năm","sáu","bảy","tám","chín"))</f>
        <v>#REF!</v>
      </c>
      <c r="H18" s="25" t="e">
        <f>IF(H16=0,IF(AND(G16&lt;&gt;0,I16&lt;&gt;0),"lẻ",""),CHOOSE(H16,"mười","hai","ba","bốn","năm","sáu","bảy","tám","chín"))</f>
        <v>#REF!</v>
      </c>
      <c r="I18" s="25" t="e">
        <f>IF(I16=0,"",CHOOSE(I16,IF(H16&gt;1,"mốt","một"),"hai","ba","bốn",IF(H16=0,"năm","lăm"),"sáu","bảy","tám","chín"))</f>
        <v>#REF!</v>
      </c>
      <c r="J18" s="25" t="e">
        <f>IF(J16=0,"",CHOOSE(J16,"một","hai","ba","bốn","năm","sáu","bảy","tám","chín"))</f>
        <v>#REF!</v>
      </c>
      <c r="K18" s="25" t="e">
        <f>IF(K16=0,IF(AND(J16&lt;&gt;0,L16&lt;&gt;0),"lẻ",""),CHOOSE(K16,"mười","hai","ba","bốn","năm","sáu","bảy","tám","chín"))</f>
        <v>#REF!</v>
      </c>
      <c r="L18" s="25" t="e">
        <f>IF(L16=0,"",CHOOSE(L16,IF(K16&gt;1,"mốt","một"),"hai","ba","bốn",IF(K16=0,"năm","lăm"),"sáu","bảy","tám","chín"))</f>
        <v>#REF!</v>
      </c>
      <c r="M18" s="22" t="e">
        <f>IF(M16=0,"",CHOOSE(M16,"một","hai","ba","bốn","năm","sáu","bảy","tám","chín"))</f>
        <v>#REF!</v>
      </c>
      <c r="N18" s="26" t="e">
        <f>IF(N16=0,IF(AND(M16&lt;&gt;0,O16&lt;&gt;0),"lẻ",""),CHOOSE(N16,"một","hai","ba","bốn","năm","sáu","bảy","tám","chín"))</f>
        <v>#REF!</v>
      </c>
      <c r="O18" s="26" t="e">
        <f>IF(O16=0,"",CHOOSE(O16,IF(N16&gt;1,"một","một"),"hai","ba","bốn",IF(N16=0,"năm","lăm"),"sáu","bảy","tám","chín"))</f>
        <v>#REF!</v>
      </c>
    </row>
    <row r="19" spans="2:15" s="19" customFormat="1" ht="16.5">
      <c r="B19" s="23"/>
      <c r="C19" s="21"/>
      <c r="D19" s="26" t="e">
        <f>IF(D16=0,"","trăm")</f>
        <v>#REF!</v>
      </c>
      <c r="E19" s="26" t="e">
        <f>IF(E16=0,"",IF(E16=1,"","mươi"))</f>
        <v>#REF!</v>
      </c>
      <c r="F19" s="26" t="e">
        <f>IF(AND(F16=0,F17=0),"","tỷ")</f>
        <v>#REF!</v>
      </c>
      <c r="G19" s="26" t="e">
        <f>IF(G16=0,"","trăm")</f>
        <v>#REF!</v>
      </c>
      <c r="H19" s="26" t="e">
        <f>IF(H16=0,"",IF(H16=1,"","mươi"))</f>
        <v>#REF!</v>
      </c>
      <c r="I19" s="26" t="e">
        <f>IF(AND(I16=0,I17=0),"","triệu")</f>
        <v>#REF!</v>
      </c>
      <c r="J19" s="26" t="e">
        <f>IF(J16=0,"","trăm")</f>
        <v>#REF!</v>
      </c>
      <c r="K19" s="26" t="e">
        <f>IF(K16=0,"",IF(K16=1,"","mươi"))</f>
        <v>#REF!</v>
      </c>
      <c r="L19" s="26" t="e">
        <f>IF(AND(L16=0,L17=0),"","ngàn")</f>
        <v>#REF!</v>
      </c>
      <c r="M19" s="26" t="e">
        <f>IF(M16=0,"","trăm")</f>
        <v>#REF!</v>
      </c>
      <c r="N19" s="26" t="e">
        <f>IF(N16=0,"",IF(N16=1,"","mươi"))</f>
        <v>#REF!</v>
      </c>
      <c r="O19" s="26" t="s">
        <v>246</v>
      </c>
    </row>
    <row r="20" spans="2:15" s="19" customFormat="1" ht="16.5">
      <c r="B20" s="23"/>
      <c r="C20" s="22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2" spans="2:15" s="19" customFormat="1" ht="16.5">
      <c r="B22" s="16" t="e">
        <f>#REF!</f>
        <v>#REF!</v>
      </c>
      <c r="C22" s="17" t="e">
        <f>RIGHT("000000000000"&amp;ROUND(B22,0),12)</f>
        <v>#REF!</v>
      </c>
      <c r="D22" s="18">
        <v>1</v>
      </c>
      <c r="E22" s="18">
        <v>2</v>
      </c>
      <c r="F22" s="18">
        <v>3</v>
      </c>
      <c r="G22" s="18">
        <v>4</v>
      </c>
      <c r="H22" s="18">
        <v>5</v>
      </c>
      <c r="I22" s="18">
        <v>6</v>
      </c>
      <c r="J22" s="18">
        <v>7</v>
      </c>
      <c r="K22" s="18">
        <v>8</v>
      </c>
      <c r="L22" s="18">
        <v>9</v>
      </c>
      <c r="M22" s="18">
        <v>10</v>
      </c>
      <c r="N22" s="18">
        <v>11</v>
      </c>
      <c r="O22" s="18">
        <v>12</v>
      </c>
    </row>
    <row r="23" spans="2:15" s="19" customFormat="1" ht="25.5">
      <c r="B23" s="20" t="s">
        <v>245</v>
      </c>
      <c r="C23" s="21"/>
      <c r="D23" s="22" t="e">
        <f>VALUE(MID(C22,D22,1))</f>
        <v>#REF!</v>
      </c>
      <c r="E23" s="22" t="e">
        <f>VALUE(MID(C22,E22,1))</f>
        <v>#REF!</v>
      </c>
      <c r="F23" s="22" t="e">
        <f>VALUE(MID(C22,F22,1))</f>
        <v>#REF!</v>
      </c>
      <c r="G23" s="22" t="e">
        <f>VALUE(MID(C22,G22,1))</f>
        <v>#REF!</v>
      </c>
      <c r="H23" s="22" t="e">
        <f>VALUE(MID(C22,H22,1))</f>
        <v>#REF!</v>
      </c>
      <c r="I23" s="22" t="e">
        <f>VALUE(MID(C22,I22,1))</f>
        <v>#REF!</v>
      </c>
      <c r="J23" s="22" t="e">
        <f>VALUE(MID(C22,J22,1))</f>
        <v>#REF!</v>
      </c>
      <c r="K23" s="22" t="e">
        <f>VALUE(MID(C22,K22,1))</f>
        <v>#REF!</v>
      </c>
      <c r="L23" s="22" t="e">
        <f>VALUE(MID(C22,L22,1))</f>
        <v>#REF!</v>
      </c>
      <c r="M23" s="22" t="e">
        <f>VALUE(MID(C22,M22,1))</f>
        <v>#REF!</v>
      </c>
      <c r="N23" s="22" t="e">
        <f>VALUE(MID(C22,N22,1))</f>
        <v>#REF!</v>
      </c>
      <c r="O23" s="22" t="e">
        <f>VALUE(MID(C22,O22,1))</f>
        <v>#REF!</v>
      </c>
    </row>
    <row r="24" spans="2:15" s="19" customFormat="1" ht="16.5">
      <c r="B24" s="23"/>
      <c r="C24" s="21"/>
      <c r="D24" s="22" t="e">
        <f>SUM(D23:D23)</f>
        <v>#REF!</v>
      </c>
      <c r="E24" s="22" t="e">
        <f>SUM(D23:E23)</f>
        <v>#REF!</v>
      </c>
      <c r="F24" s="22" t="e">
        <f>SUM(D23:F23)</f>
        <v>#REF!</v>
      </c>
      <c r="G24" s="22" t="e">
        <f>SUM(G23:G23)</f>
        <v>#REF!</v>
      </c>
      <c r="H24" s="22" t="e">
        <f>SUM(G23:H23)</f>
        <v>#REF!</v>
      </c>
      <c r="I24" s="22" t="e">
        <f>SUM(G23:I23)</f>
        <v>#REF!</v>
      </c>
      <c r="J24" s="22" t="e">
        <f>SUM(J23:J23)</f>
        <v>#REF!</v>
      </c>
      <c r="K24" s="22" t="e">
        <f>SUM(J23:K23)</f>
        <v>#REF!</v>
      </c>
      <c r="L24" s="22" t="e">
        <f>SUM(J23:L23)</f>
        <v>#REF!</v>
      </c>
      <c r="M24" s="22" t="e">
        <f>SUM(M23:M23)</f>
        <v>#REF!</v>
      </c>
      <c r="N24" s="22" t="e">
        <f>SUM(M23:N23)</f>
        <v>#REF!</v>
      </c>
      <c r="O24" s="22" t="e">
        <f>SUM(M23:O23)</f>
        <v>#REF!</v>
      </c>
    </row>
    <row r="25" spans="2:15" s="19" customFormat="1" ht="16.5">
      <c r="B25" s="24"/>
      <c r="C25" s="21"/>
      <c r="D25" s="25" t="e">
        <f>IF(D23=0,"",CHOOSE(D23,"một","hai","ba","bốn","năm","sáu","bảy","tám","chín"))</f>
        <v>#REF!</v>
      </c>
      <c r="E25" s="25" t="e">
        <f>IF(E23=0,IF(AND(D23&lt;&gt;0,F23&lt;&gt;0),"lẻ",""),CHOOSE(E23,"mười ","hai","ba","bốn","năm","sáu","bảy","tám","chín"))</f>
        <v>#REF!</v>
      </c>
      <c r="F25" s="25" t="e">
        <f>IF(F23=0,"",CHOOSE(F23,IF(E23&gt;1,"mốt","một"),"hai","ba","bốn",IF(E23=0,"năm","lăm"),"sáu","bảy","tám","chín"))</f>
        <v>#REF!</v>
      </c>
      <c r="G25" s="25" t="e">
        <f>IF(G23=0,"",CHOOSE(G23,"một","hai","ba","bốn","năm","sáu","bảy","tám","chín"))</f>
        <v>#REF!</v>
      </c>
      <c r="H25" s="25" t="e">
        <f>IF(H23=0,IF(AND(G23&lt;&gt;0,I23&lt;&gt;0),"lẻ",""),CHOOSE(H23,"mười","hai","ba","bốn","năm","sáu","bảy","tám","chín"))</f>
        <v>#REF!</v>
      </c>
      <c r="I25" s="25" t="e">
        <f>IF(I23=0,"",CHOOSE(I23,IF(H23&gt;1,"mốt","một"),"hai","ba","bốn",IF(H23=0,"năm","lăm"),"sáu","bảy","tám","chín"))</f>
        <v>#REF!</v>
      </c>
      <c r="J25" s="25" t="e">
        <f>IF(J23=0,"",CHOOSE(J23,"một","hai","ba","bốn","năm","sáu","bảy","tám","chín"))</f>
        <v>#REF!</v>
      </c>
      <c r="K25" s="25" t="e">
        <f>IF(K23=0,IF(AND(J23&lt;&gt;0,L23&lt;&gt;0),"lẻ",""),CHOOSE(K23,"mười","hai","ba","bốn","năm","sáu","bảy","tám","chín"))</f>
        <v>#REF!</v>
      </c>
      <c r="L25" s="25" t="e">
        <f>IF(L23=0,"",CHOOSE(L23,IF(K23&gt;1,"mốt","một"),"hai","ba","bốn",IF(K23=0,"năm","lăm"),"sáu","bảy","tám","chín"))</f>
        <v>#REF!</v>
      </c>
      <c r="M25" s="22" t="e">
        <f>IF(M23=0,"",CHOOSE(M23,"một","hai","ba","bốn","năm","sáu","bảy","tám","chín"))</f>
        <v>#REF!</v>
      </c>
      <c r="N25" s="26" t="e">
        <f>IF(N23=0,IF(AND(M23&lt;&gt;0,O23&lt;&gt;0),"lẻ",""),CHOOSE(N23,"một","hai","ba","bốn","năm","sáu","bảy","tám","chín"))</f>
        <v>#REF!</v>
      </c>
      <c r="O25" s="26" t="e">
        <f>IF(O23=0,"",CHOOSE(O23,IF(N23&gt;1,"một","một"),"hai","ba","bốn",IF(N23=0,"năm","lăm"),"sáu","bảy","tám","chín"))</f>
        <v>#REF!</v>
      </c>
    </row>
    <row r="26" spans="2:15" s="19" customFormat="1" ht="16.5">
      <c r="B26" s="23"/>
      <c r="C26" s="21"/>
      <c r="D26" s="26" t="e">
        <f>IF(D23=0,"","trăm")</f>
        <v>#REF!</v>
      </c>
      <c r="E26" s="26" t="e">
        <f>IF(E23=0,"",IF(E23=1,"","mươi"))</f>
        <v>#REF!</v>
      </c>
      <c r="F26" s="26" t="e">
        <f>IF(AND(F23=0,F24=0),"","tỷ")</f>
        <v>#REF!</v>
      </c>
      <c r="G26" s="26" t="e">
        <f>IF(G23=0,"","trăm")</f>
        <v>#REF!</v>
      </c>
      <c r="H26" s="26" t="e">
        <f>IF(H23=0,"",IF(H23=1,"","mươi"))</f>
        <v>#REF!</v>
      </c>
      <c r="I26" s="26" t="e">
        <f>IF(AND(I23=0,I24=0),"","triệu")</f>
        <v>#REF!</v>
      </c>
      <c r="J26" s="26" t="e">
        <f>IF(J23=0,"","trăm")</f>
        <v>#REF!</v>
      </c>
      <c r="K26" s="26" t="e">
        <f>IF(K23=0,"",IF(K23=1,"","mươi"))</f>
        <v>#REF!</v>
      </c>
      <c r="L26" s="26" t="e">
        <f>IF(AND(L23=0,L24=0),"","ngàn")</f>
        <v>#REF!</v>
      </c>
      <c r="M26" s="26" t="e">
        <f>IF(M23=0,"","trăm")</f>
        <v>#REF!</v>
      </c>
      <c r="N26" s="26" t="e">
        <f>IF(N23=0,"",IF(N23=1,"","mươi"))</f>
        <v>#REF!</v>
      </c>
      <c r="O26" s="26" t="s">
        <v>246</v>
      </c>
    </row>
    <row r="27" spans="2:15" s="19" customFormat="1" ht="16.5">
      <c r="B27" s="23"/>
      <c r="C27" s="22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</sheetData>
  <phoneticPr fontId="22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67"/>
  <sheetViews>
    <sheetView workbookViewId="0">
      <selection activeCell="C10" sqref="C10"/>
    </sheetView>
  </sheetViews>
  <sheetFormatPr defaultRowHeight="15.75"/>
  <cols>
    <col min="1" max="1" width="19.25" customWidth="1"/>
    <col min="2" max="2" width="13.5" bestFit="1" customWidth="1"/>
    <col min="3" max="3" width="22.625" bestFit="1" customWidth="1"/>
    <col min="4" max="4" width="47.75" bestFit="1" customWidth="1"/>
  </cols>
  <sheetData>
    <row r="1" spans="1:4" ht="31.5">
      <c r="A1" s="119" t="s">
        <v>88</v>
      </c>
      <c r="B1" s="120" t="s">
        <v>17</v>
      </c>
      <c r="C1" s="121" t="s">
        <v>179</v>
      </c>
      <c r="D1" s="119" t="s">
        <v>89</v>
      </c>
    </row>
    <row r="2" spans="1:4">
      <c r="A2" s="119" t="s">
        <v>235</v>
      </c>
      <c r="B2" s="122">
        <v>3000000</v>
      </c>
      <c r="C2" s="122">
        <f>B2/2</f>
        <v>1500000</v>
      </c>
      <c r="D2" s="119" t="s">
        <v>18</v>
      </c>
    </row>
    <row r="3" spans="1:4">
      <c r="A3" s="119" t="s">
        <v>19</v>
      </c>
      <c r="B3" s="122">
        <v>4500000</v>
      </c>
      <c r="C3" s="122">
        <v>4500000</v>
      </c>
      <c r="D3" s="119" t="s">
        <v>183</v>
      </c>
    </row>
    <row r="4" spans="1:4">
      <c r="A4" s="123" t="s">
        <v>177</v>
      </c>
      <c r="B4" s="122">
        <v>3000000</v>
      </c>
      <c r="C4" s="122">
        <v>3000000</v>
      </c>
      <c r="D4" s="119" t="s">
        <v>178</v>
      </c>
    </row>
    <row r="5" spans="1:4">
      <c r="A5" s="119" t="s">
        <v>227</v>
      </c>
      <c r="B5" s="122">
        <v>2000000</v>
      </c>
      <c r="C5" s="122">
        <f>B5/2</f>
        <v>1000000</v>
      </c>
      <c r="D5" s="119" t="s">
        <v>20</v>
      </c>
    </row>
    <row r="6" spans="1:4">
      <c r="A6" s="123" t="s">
        <v>175</v>
      </c>
      <c r="B6" s="122">
        <v>2000000</v>
      </c>
      <c r="C6" s="122">
        <v>2000000</v>
      </c>
      <c r="D6" s="119" t="s">
        <v>173</v>
      </c>
    </row>
    <row r="7" spans="1:4">
      <c r="A7" s="119" t="s">
        <v>180</v>
      </c>
      <c r="B7" s="122">
        <v>3000000</v>
      </c>
      <c r="C7" s="122">
        <v>3000000</v>
      </c>
      <c r="D7" s="119" t="s">
        <v>181</v>
      </c>
    </row>
    <row r="8" spans="1:4">
      <c r="A8" s="119" t="s">
        <v>230</v>
      </c>
      <c r="B8" s="122">
        <v>1000000</v>
      </c>
      <c r="C8" s="122">
        <f>B8/2</f>
        <v>500000</v>
      </c>
      <c r="D8" s="119" t="s">
        <v>21</v>
      </c>
    </row>
    <row r="9" spans="1:4">
      <c r="A9" s="123" t="s">
        <v>174</v>
      </c>
      <c r="B9" s="122">
        <v>1000000</v>
      </c>
      <c r="C9" s="122">
        <v>1000000</v>
      </c>
      <c r="D9" s="119" t="s">
        <v>176</v>
      </c>
    </row>
    <row r="10" spans="1:4">
      <c r="A10" s="119" t="s">
        <v>22</v>
      </c>
      <c r="B10" s="122">
        <v>1500000</v>
      </c>
      <c r="C10" s="122">
        <v>1500000</v>
      </c>
      <c r="D10" s="119" t="s">
        <v>184</v>
      </c>
    </row>
    <row r="11" spans="1:4" s="1" customFormat="1">
      <c r="A11" s="119" t="s">
        <v>90</v>
      </c>
      <c r="B11" s="122">
        <f>B2*1.5</f>
        <v>4500000</v>
      </c>
      <c r="C11" s="122">
        <f>C2*1.5</f>
        <v>2250000</v>
      </c>
      <c r="D11" s="119" t="s">
        <v>23</v>
      </c>
    </row>
    <row r="12" spans="1:4" s="1" customFormat="1">
      <c r="A12" s="123" t="s">
        <v>24</v>
      </c>
      <c r="B12" s="122">
        <f>B11</f>
        <v>4500000</v>
      </c>
      <c r="C12" s="122">
        <f>B12</f>
        <v>4500000</v>
      </c>
      <c r="D12" s="119" t="s">
        <v>23</v>
      </c>
    </row>
    <row r="13" spans="1:4" s="1" customFormat="1">
      <c r="A13" s="119" t="s">
        <v>254</v>
      </c>
      <c r="B13" s="122">
        <f>B6*1.5</f>
        <v>3000000</v>
      </c>
      <c r="C13" s="122">
        <f>C5*1.5</f>
        <v>1500000</v>
      </c>
      <c r="D13" s="119" t="s">
        <v>25</v>
      </c>
    </row>
    <row r="14" spans="1:4" s="1" customFormat="1">
      <c r="A14" s="123" t="s">
        <v>186</v>
      </c>
      <c r="B14" s="122">
        <f>B7*1.5</f>
        <v>4500000</v>
      </c>
      <c r="C14" s="122">
        <f>C6*1.5</f>
        <v>3000000</v>
      </c>
      <c r="D14" s="119" t="s">
        <v>91</v>
      </c>
    </row>
    <row r="15" spans="1:4" s="1" customFormat="1">
      <c r="A15" s="119" t="s">
        <v>252</v>
      </c>
      <c r="B15" s="122">
        <f>B8*1.5</f>
        <v>1500000</v>
      </c>
      <c r="C15" s="122">
        <f>C8*1.5</f>
        <v>750000</v>
      </c>
      <c r="D15" s="119" t="s">
        <v>26</v>
      </c>
    </row>
    <row r="16" spans="1:4" s="2" customFormat="1">
      <c r="A16" s="123" t="s">
        <v>185</v>
      </c>
      <c r="B16" s="122">
        <f>B9*1.5</f>
        <v>1500000</v>
      </c>
      <c r="C16" s="122">
        <f>C9*1.5</f>
        <v>1500000</v>
      </c>
      <c r="D16" s="119" t="s">
        <v>92</v>
      </c>
    </row>
    <row r="17" spans="1:4" s="2" customFormat="1">
      <c r="A17" s="119" t="s">
        <v>257</v>
      </c>
      <c r="B17" s="122">
        <f>B2*2</f>
        <v>6000000</v>
      </c>
      <c r="C17" s="122">
        <f>C2*2</f>
        <v>3000000</v>
      </c>
      <c r="D17" s="119" t="s">
        <v>27</v>
      </c>
    </row>
    <row r="18" spans="1:4" s="2" customFormat="1">
      <c r="A18" s="123" t="s">
        <v>28</v>
      </c>
      <c r="B18" s="122">
        <f>B17</f>
        <v>6000000</v>
      </c>
      <c r="C18" s="122">
        <f>B18</f>
        <v>6000000</v>
      </c>
      <c r="D18" s="119" t="s">
        <v>29</v>
      </c>
    </row>
    <row r="19" spans="1:4">
      <c r="A19" s="119" t="s">
        <v>93</v>
      </c>
      <c r="B19" s="122">
        <f>B5*2</f>
        <v>4000000</v>
      </c>
      <c r="C19" s="122">
        <f>C5*2</f>
        <v>2000000</v>
      </c>
      <c r="D19" s="119" t="s">
        <v>30</v>
      </c>
    </row>
    <row r="20" spans="1:4">
      <c r="A20" s="123" t="s">
        <v>31</v>
      </c>
      <c r="B20" s="122">
        <f>B19</f>
        <v>4000000</v>
      </c>
      <c r="C20" s="122">
        <f>B20</f>
        <v>4000000</v>
      </c>
      <c r="D20" s="119" t="s">
        <v>32</v>
      </c>
    </row>
    <row r="21" spans="1:4">
      <c r="A21" s="119" t="s">
        <v>94</v>
      </c>
      <c r="B21" s="122">
        <f>B8*2</f>
        <v>2000000</v>
      </c>
      <c r="C21" s="122">
        <f>C8*2</f>
        <v>1000000</v>
      </c>
      <c r="D21" s="119" t="s">
        <v>33</v>
      </c>
    </row>
    <row r="22" spans="1:4">
      <c r="A22" s="123" t="s">
        <v>34</v>
      </c>
      <c r="B22" s="122">
        <f>B9*2</f>
        <v>2000000</v>
      </c>
      <c r="C22" s="122">
        <f>C9*2</f>
        <v>2000000</v>
      </c>
      <c r="D22" s="119" t="s">
        <v>35</v>
      </c>
    </row>
    <row r="23" spans="1:4" s="1" customFormat="1">
      <c r="A23" s="119" t="s">
        <v>250</v>
      </c>
      <c r="B23" s="122">
        <v>2000000</v>
      </c>
      <c r="C23" s="122">
        <f>B23</f>
        <v>2000000</v>
      </c>
      <c r="D23" s="119" t="s">
        <v>95</v>
      </c>
    </row>
    <row r="24" spans="1:4" s="1" customFormat="1">
      <c r="A24" s="123" t="s">
        <v>182</v>
      </c>
      <c r="B24" s="122">
        <v>4000000</v>
      </c>
      <c r="C24" s="122">
        <f>B24</f>
        <v>4000000</v>
      </c>
      <c r="D24" s="119" t="s">
        <v>95</v>
      </c>
    </row>
    <row r="25" spans="1:4" s="1" customFormat="1">
      <c r="A25" s="119" t="s">
        <v>96</v>
      </c>
      <c r="B25" s="122">
        <v>1400000</v>
      </c>
      <c r="C25" s="122">
        <f t="shared" ref="C25:C58" si="0">B25</f>
        <v>1400000</v>
      </c>
      <c r="D25" s="119" t="s">
        <v>97</v>
      </c>
    </row>
    <row r="26" spans="1:4" s="2" customFormat="1">
      <c r="A26" s="119" t="s">
        <v>98</v>
      </c>
      <c r="B26" s="122">
        <v>600000</v>
      </c>
      <c r="C26" s="122">
        <f t="shared" si="0"/>
        <v>600000</v>
      </c>
      <c r="D26" s="119" t="s">
        <v>99</v>
      </c>
    </row>
    <row r="27" spans="1:4" s="2" customFormat="1">
      <c r="A27" s="119" t="s">
        <v>100</v>
      </c>
      <c r="B27" s="122">
        <f>B23*1.5</f>
        <v>3000000</v>
      </c>
      <c r="C27" s="122">
        <f t="shared" si="0"/>
        <v>3000000</v>
      </c>
      <c r="D27" s="119" t="s">
        <v>101</v>
      </c>
    </row>
    <row r="28" spans="1:4" s="2" customFormat="1">
      <c r="A28" s="119" t="s">
        <v>102</v>
      </c>
      <c r="B28" s="122">
        <f>B25*1.5</f>
        <v>2100000</v>
      </c>
      <c r="C28" s="122">
        <f t="shared" si="0"/>
        <v>2100000</v>
      </c>
      <c r="D28" s="119" t="s">
        <v>103</v>
      </c>
    </row>
    <row r="29" spans="1:4">
      <c r="A29" s="119" t="s">
        <v>104</v>
      </c>
      <c r="B29" s="122">
        <f>B26*1.5</f>
        <v>900000</v>
      </c>
      <c r="C29" s="122">
        <f t="shared" si="0"/>
        <v>900000</v>
      </c>
      <c r="D29" s="119" t="s">
        <v>105</v>
      </c>
    </row>
    <row r="30" spans="1:4">
      <c r="A30" s="119" t="s">
        <v>106</v>
      </c>
      <c r="B30" s="122">
        <f>B23*2</f>
        <v>4000000</v>
      </c>
      <c r="C30" s="122">
        <f t="shared" si="0"/>
        <v>4000000</v>
      </c>
      <c r="D30" s="119" t="s">
        <v>107</v>
      </c>
    </row>
    <row r="31" spans="1:4">
      <c r="A31" s="119" t="s">
        <v>108</v>
      </c>
      <c r="B31" s="122">
        <f>B25*2</f>
        <v>2800000</v>
      </c>
      <c r="C31" s="122">
        <f t="shared" si="0"/>
        <v>2800000</v>
      </c>
      <c r="D31" s="119" t="s">
        <v>109</v>
      </c>
    </row>
    <row r="32" spans="1:4" s="1" customFormat="1">
      <c r="A32" s="119" t="s">
        <v>110</v>
      </c>
      <c r="B32" s="122">
        <f>B26*2</f>
        <v>1200000</v>
      </c>
      <c r="C32" s="122">
        <f t="shared" si="0"/>
        <v>1200000</v>
      </c>
      <c r="D32" s="119" t="s">
        <v>111</v>
      </c>
    </row>
    <row r="33" spans="1:4" s="1" customFormat="1">
      <c r="A33" s="119" t="s">
        <v>226</v>
      </c>
      <c r="B33" s="122">
        <v>2000000</v>
      </c>
      <c r="C33" s="122">
        <f t="shared" si="0"/>
        <v>2000000</v>
      </c>
      <c r="D33" s="119" t="s">
        <v>112</v>
      </c>
    </row>
    <row r="34" spans="1:4" s="1" customFormat="1">
      <c r="A34" s="119" t="s">
        <v>224</v>
      </c>
      <c r="B34" s="122">
        <v>1400000</v>
      </c>
      <c r="C34" s="122">
        <f t="shared" si="0"/>
        <v>1400000</v>
      </c>
      <c r="D34" s="119" t="s">
        <v>113</v>
      </c>
    </row>
    <row r="35" spans="1:4" s="2" customFormat="1">
      <c r="A35" s="119" t="s">
        <v>229</v>
      </c>
      <c r="B35" s="122">
        <v>600000</v>
      </c>
      <c r="C35" s="122">
        <f t="shared" si="0"/>
        <v>600000</v>
      </c>
      <c r="D35" s="119" t="s">
        <v>114</v>
      </c>
    </row>
    <row r="36" spans="1:4" s="2" customFormat="1">
      <c r="A36" s="119" t="s">
        <v>256</v>
      </c>
      <c r="B36" s="122">
        <f>B33*1.5</f>
        <v>3000000</v>
      </c>
      <c r="C36" s="122">
        <f t="shared" si="0"/>
        <v>3000000</v>
      </c>
      <c r="D36" s="119" t="s">
        <v>115</v>
      </c>
    </row>
    <row r="37" spans="1:4" s="2" customFormat="1">
      <c r="A37" s="119" t="s">
        <v>81</v>
      </c>
      <c r="B37" s="122">
        <f>B34*1.5</f>
        <v>2100000</v>
      </c>
      <c r="C37" s="122">
        <f t="shared" si="0"/>
        <v>2100000</v>
      </c>
      <c r="D37" s="119" t="s">
        <v>116</v>
      </c>
    </row>
    <row r="38" spans="1:4">
      <c r="A38" s="119" t="s">
        <v>117</v>
      </c>
      <c r="B38" s="122">
        <f>B35*1.5</f>
        <v>900000</v>
      </c>
      <c r="C38" s="122">
        <f t="shared" si="0"/>
        <v>900000</v>
      </c>
      <c r="D38" s="119" t="s">
        <v>118</v>
      </c>
    </row>
    <row r="39" spans="1:4">
      <c r="A39" s="119" t="s">
        <v>119</v>
      </c>
      <c r="B39" s="122">
        <f>B33*2</f>
        <v>4000000</v>
      </c>
      <c r="C39" s="122">
        <f t="shared" si="0"/>
        <v>4000000</v>
      </c>
      <c r="D39" s="119" t="s">
        <v>120</v>
      </c>
    </row>
    <row r="40" spans="1:4">
      <c r="A40" s="119" t="s">
        <v>121</v>
      </c>
      <c r="B40" s="122">
        <f>B34*2</f>
        <v>2800000</v>
      </c>
      <c r="C40" s="122">
        <f t="shared" si="0"/>
        <v>2800000</v>
      </c>
      <c r="D40" s="119" t="s">
        <v>122</v>
      </c>
    </row>
    <row r="41" spans="1:4" s="1" customFormat="1">
      <c r="A41" s="119" t="s">
        <v>123</v>
      </c>
      <c r="B41" s="122">
        <f>B35*2</f>
        <v>1200000</v>
      </c>
      <c r="C41" s="122">
        <f t="shared" si="0"/>
        <v>1200000</v>
      </c>
      <c r="D41" s="119" t="s">
        <v>124</v>
      </c>
    </row>
    <row r="42" spans="1:4" s="1" customFormat="1">
      <c r="A42" s="119" t="s">
        <v>221</v>
      </c>
      <c r="B42" s="124">
        <v>1050000</v>
      </c>
      <c r="C42" s="122">
        <f t="shared" si="0"/>
        <v>1050000</v>
      </c>
      <c r="D42" s="119" t="s">
        <v>125</v>
      </c>
    </row>
    <row r="43" spans="1:4" s="1" customFormat="1">
      <c r="A43" s="119" t="s">
        <v>231</v>
      </c>
      <c r="B43" s="124">
        <v>650000</v>
      </c>
      <c r="C43" s="122">
        <f t="shared" si="0"/>
        <v>650000</v>
      </c>
      <c r="D43" s="119" t="s">
        <v>126</v>
      </c>
    </row>
    <row r="44" spans="1:4" s="2" customFormat="1">
      <c r="A44" s="119" t="s">
        <v>233</v>
      </c>
      <c r="B44" s="124">
        <v>400000</v>
      </c>
      <c r="C44" s="122">
        <f t="shared" si="0"/>
        <v>400000</v>
      </c>
      <c r="D44" s="119" t="s">
        <v>127</v>
      </c>
    </row>
    <row r="45" spans="1:4" s="2" customFormat="1">
      <c r="A45" s="119" t="s">
        <v>255</v>
      </c>
      <c r="B45" s="124">
        <f>B42*1.5</f>
        <v>1575000</v>
      </c>
      <c r="C45" s="122">
        <f t="shared" si="0"/>
        <v>1575000</v>
      </c>
      <c r="D45" s="119" t="s">
        <v>128</v>
      </c>
    </row>
    <row r="46" spans="1:4" s="2" customFormat="1">
      <c r="A46" s="119" t="s">
        <v>129</v>
      </c>
      <c r="B46" s="124">
        <f>B43*1.5</f>
        <v>975000</v>
      </c>
      <c r="C46" s="122">
        <f t="shared" si="0"/>
        <v>975000</v>
      </c>
      <c r="D46" s="119" t="s">
        <v>130</v>
      </c>
    </row>
    <row r="47" spans="1:4">
      <c r="A47" s="119" t="s">
        <v>131</v>
      </c>
      <c r="B47" s="124">
        <f>B44*1.5</f>
        <v>600000</v>
      </c>
      <c r="C47" s="122">
        <f t="shared" si="0"/>
        <v>600000</v>
      </c>
      <c r="D47" s="119" t="s">
        <v>132</v>
      </c>
    </row>
    <row r="48" spans="1:4">
      <c r="A48" s="119" t="s">
        <v>259</v>
      </c>
      <c r="B48" s="124">
        <f>B42*2</f>
        <v>2100000</v>
      </c>
      <c r="C48" s="122">
        <f t="shared" si="0"/>
        <v>2100000</v>
      </c>
      <c r="D48" s="119" t="s">
        <v>133</v>
      </c>
    </row>
    <row r="49" spans="1:4">
      <c r="A49" s="119" t="s">
        <v>260</v>
      </c>
      <c r="B49" s="124">
        <f>B43*2</f>
        <v>1300000</v>
      </c>
      <c r="C49" s="122">
        <f t="shared" si="0"/>
        <v>1300000</v>
      </c>
      <c r="D49" s="119" t="s">
        <v>134</v>
      </c>
    </row>
    <row r="50" spans="1:4" s="1" customFormat="1">
      <c r="A50" s="119" t="s">
        <v>79</v>
      </c>
      <c r="B50" s="124">
        <f>B44*2</f>
        <v>800000</v>
      </c>
      <c r="C50" s="122">
        <f t="shared" si="0"/>
        <v>800000</v>
      </c>
      <c r="D50" s="119" t="s">
        <v>135</v>
      </c>
    </row>
    <row r="51" spans="1:4" s="2" customFormat="1">
      <c r="A51" s="119" t="s">
        <v>82</v>
      </c>
      <c r="B51" s="124">
        <v>750000</v>
      </c>
      <c r="C51" s="122">
        <f t="shared" si="0"/>
        <v>750000</v>
      </c>
      <c r="D51" s="119" t="s">
        <v>87</v>
      </c>
    </row>
    <row r="52" spans="1:4">
      <c r="A52" s="119" t="s">
        <v>83</v>
      </c>
      <c r="B52" s="124">
        <f>750000*(2/3)</f>
        <v>500000</v>
      </c>
      <c r="C52" s="122">
        <f t="shared" si="0"/>
        <v>500000</v>
      </c>
      <c r="D52" s="119" t="s">
        <v>85</v>
      </c>
    </row>
    <row r="53" spans="1:4" s="1" customFormat="1">
      <c r="A53" s="119" t="s">
        <v>84</v>
      </c>
      <c r="B53" s="124">
        <f>B51-B52</f>
        <v>250000</v>
      </c>
      <c r="C53" s="122">
        <f t="shared" si="0"/>
        <v>250000</v>
      </c>
      <c r="D53" s="119" t="s">
        <v>86</v>
      </c>
    </row>
    <row r="54" spans="1:4" s="2" customFormat="1">
      <c r="A54" s="119" t="s">
        <v>136</v>
      </c>
      <c r="B54" s="124">
        <f>B51*1.5</f>
        <v>1125000</v>
      </c>
      <c r="C54" s="122">
        <f t="shared" si="0"/>
        <v>1125000</v>
      </c>
      <c r="D54" s="119" t="s">
        <v>137</v>
      </c>
    </row>
    <row r="55" spans="1:4">
      <c r="A55" s="119" t="s">
        <v>138</v>
      </c>
      <c r="B55" s="124">
        <f>B51*2</f>
        <v>1500000</v>
      </c>
      <c r="C55" s="122">
        <f t="shared" si="0"/>
        <v>1500000</v>
      </c>
      <c r="D55" s="119" t="s">
        <v>139</v>
      </c>
    </row>
    <row r="56" spans="1:4">
      <c r="A56" s="119" t="s">
        <v>258</v>
      </c>
      <c r="B56" s="124">
        <v>600000</v>
      </c>
      <c r="C56" s="122">
        <f t="shared" si="0"/>
        <v>600000</v>
      </c>
      <c r="D56" s="119" t="s">
        <v>140</v>
      </c>
    </row>
    <row r="57" spans="1:4">
      <c r="A57" s="119" t="s">
        <v>141</v>
      </c>
      <c r="B57" s="124">
        <f>B56*1.5</f>
        <v>900000</v>
      </c>
      <c r="C57" s="122">
        <f t="shared" si="0"/>
        <v>900000</v>
      </c>
      <c r="D57" s="119" t="s">
        <v>142</v>
      </c>
    </row>
    <row r="58" spans="1:4">
      <c r="A58" s="119" t="s">
        <v>143</v>
      </c>
      <c r="B58" s="124">
        <f>B56*2</f>
        <v>1200000</v>
      </c>
      <c r="C58" s="122">
        <f t="shared" si="0"/>
        <v>1200000</v>
      </c>
      <c r="D58" s="119" t="s">
        <v>144</v>
      </c>
    </row>
    <row r="59" spans="1:4">
      <c r="A59" s="125" t="s">
        <v>36</v>
      </c>
      <c r="B59" s="124">
        <v>6000000</v>
      </c>
      <c r="C59" s="124">
        <f>B59/2</f>
        <v>3000000</v>
      </c>
      <c r="D59" s="125" t="s">
        <v>37</v>
      </c>
    </row>
    <row r="60" spans="1:4">
      <c r="A60" s="119" t="s">
        <v>38</v>
      </c>
      <c r="B60" s="122">
        <v>4000000</v>
      </c>
      <c r="C60" s="122">
        <f>B60/2</f>
        <v>2000000</v>
      </c>
      <c r="D60" s="119" t="s">
        <v>39</v>
      </c>
    </row>
    <row r="61" spans="1:4">
      <c r="A61" s="119" t="s">
        <v>40</v>
      </c>
      <c r="B61" s="122">
        <v>2000000</v>
      </c>
      <c r="C61" s="122">
        <f>B61/2</f>
        <v>1000000</v>
      </c>
      <c r="D61" s="119" t="s">
        <v>41</v>
      </c>
    </row>
    <row r="62" spans="1:4">
      <c r="A62" s="125" t="s">
        <v>42</v>
      </c>
      <c r="B62" s="124">
        <f>B60*1.5</f>
        <v>6000000</v>
      </c>
      <c r="C62" s="124">
        <f>C60*1.5</f>
        <v>3000000</v>
      </c>
      <c r="D62" s="125" t="s">
        <v>43</v>
      </c>
    </row>
    <row r="63" spans="1:4">
      <c r="A63" s="125" t="s">
        <v>44</v>
      </c>
      <c r="B63" s="124">
        <f>B61*1.5</f>
        <v>3000000</v>
      </c>
      <c r="C63" s="124">
        <f>C61*1.5</f>
        <v>1500000</v>
      </c>
      <c r="D63" s="125" t="s">
        <v>45</v>
      </c>
    </row>
    <row r="64" spans="1:4">
      <c r="A64" s="125" t="s">
        <v>46</v>
      </c>
      <c r="B64" s="124">
        <f>B17*2</f>
        <v>12000000</v>
      </c>
      <c r="C64" s="124">
        <f>B64</f>
        <v>12000000</v>
      </c>
      <c r="D64" s="125" t="s">
        <v>47</v>
      </c>
    </row>
    <row r="65" spans="1:4">
      <c r="A65" s="125" t="s">
        <v>48</v>
      </c>
      <c r="B65" s="124">
        <f>B60*2</f>
        <v>8000000</v>
      </c>
      <c r="C65" s="124">
        <f>B65</f>
        <v>8000000</v>
      </c>
      <c r="D65" s="125" t="s">
        <v>49</v>
      </c>
    </row>
    <row r="66" spans="1:4">
      <c r="A66" s="125" t="s">
        <v>50</v>
      </c>
      <c r="B66" s="124">
        <f>B61*2</f>
        <v>4000000</v>
      </c>
      <c r="C66" s="124">
        <f>B66</f>
        <v>4000000</v>
      </c>
      <c r="D66" s="125" t="s">
        <v>51</v>
      </c>
    </row>
    <row r="67" spans="1:4">
      <c r="A67" s="125" t="s">
        <v>52</v>
      </c>
      <c r="B67" s="124">
        <f>B59*1.5</f>
        <v>9000000</v>
      </c>
      <c r="C67" s="124">
        <f>C59*1.5</f>
        <v>4500000</v>
      </c>
      <c r="D67" s="125" t="s">
        <v>53</v>
      </c>
    </row>
  </sheetData>
  <phoneticPr fontId="2" type="noConversion"/>
  <pageMargins left="0.28000000000000003" right="0.38" top="0.36" bottom="0.21" header="0.24" footer="0.16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95"/>
  <sheetViews>
    <sheetView showZeros="0" tabSelected="1" workbookViewId="0">
      <selection sqref="A1:D1"/>
    </sheetView>
  </sheetViews>
  <sheetFormatPr defaultRowHeight="15.75"/>
  <cols>
    <col min="1" max="1" width="5.875" style="4" customWidth="1"/>
    <col min="2" max="2" width="8.875" style="3" customWidth="1"/>
    <col min="3" max="3" width="17.75" style="4" customWidth="1"/>
    <col min="4" max="4" width="8.75" style="4" customWidth="1"/>
    <col min="5" max="5" width="12.5" style="3" customWidth="1"/>
    <col min="6" max="6" width="10.125" style="3" customWidth="1"/>
    <col min="7" max="7" width="14.5" style="4" customWidth="1"/>
    <col min="8" max="8" width="14.25" style="4" customWidth="1"/>
    <col min="9" max="16384" width="9" style="4"/>
  </cols>
  <sheetData>
    <row r="1" spans="1:10">
      <c r="A1" s="141" t="s">
        <v>237</v>
      </c>
      <c r="B1" s="141"/>
      <c r="C1" s="141"/>
      <c r="D1" s="141"/>
    </row>
    <row r="2" spans="1:10">
      <c r="A2" s="142" t="s">
        <v>238</v>
      </c>
      <c r="B2" s="142"/>
      <c r="C2" s="142"/>
      <c r="D2" s="142"/>
      <c r="E2" s="6"/>
    </row>
    <row r="4" spans="1:10" ht="22.5" customHeight="1">
      <c r="A4" s="139" t="s">
        <v>196</v>
      </c>
      <c r="B4" s="139"/>
      <c r="C4" s="139"/>
      <c r="D4" s="139"/>
      <c r="E4" s="139"/>
      <c r="F4" s="139"/>
      <c r="G4" s="139"/>
      <c r="H4" s="139"/>
    </row>
    <row r="5" spans="1:10" ht="22.5" customHeight="1">
      <c r="A5" s="139" t="s">
        <v>297</v>
      </c>
      <c r="B5" s="139"/>
      <c r="C5" s="139"/>
      <c r="D5" s="139"/>
      <c r="E5" s="139"/>
      <c r="F5" s="139"/>
      <c r="G5" s="139"/>
      <c r="H5" s="139"/>
    </row>
    <row r="6" spans="1:10" ht="22.5" customHeight="1">
      <c r="A6" s="139" t="s">
        <v>423</v>
      </c>
      <c r="B6" s="139"/>
      <c r="C6" s="139"/>
      <c r="D6" s="139"/>
      <c r="E6" s="139"/>
      <c r="F6" s="139"/>
      <c r="G6" s="139"/>
      <c r="H6" s="139"/>
    </row>
    <row r="7" spans="1:10" ht="22.5" customHeight="1">
      <c r="A7" s="139" t="s">
        <v>168</v>
      </c>
      <c r="B7" s="139"/>
      <c r="C7" s="139"/>
      <c r="D7" s="139"/>
      <c r="E7" s="139"/>
      <c r="F7" s="139"/>
      <c r="G7" s="139"/>
      <c r="H7" s="139"/>
    </row>
    <row r="8" spans="1:10" ht="22.5" customHeight="1">
      <c r="A8" s="136" t="s">
        <v>767</v>
      </c>
      <c r="B8" s="137"/>
      <c r="C8" s="137"/>
      <c r="D8" s="137"/>
      <c r="E8" s="137"/>
      <c r="F8" s="137"/>
      <c r="G8" s="137"/>
      <c r="H8" s="137"/>
    </row>
    <row r="9" spans="1:10" ht="22.5" customHeight="1">
      <c r="A9" s="136" t="s">
        <v>169</v>
      </c>
      <c r="B9" s="137"/>
      <c r="C9" s="137"/>
      <c r="D9" s="137"/>
      <c r="E9" s="137"/>
      <c r="F9" s="137"/>
      <c r="G9" s="137"/>
      <c r="H9" s="137"/>
    </row>
    <row r="11" spans="1:10" s="6" customFormat="1" ht="48.75" customHeight="1">
      <c r="A11" s="9" t="s">
        <v>150</v>
      </c>
      <c r="B11" s="10" t="s">
        <v>241</v>
      </c>
      <c r="C11" s="11" t="s">
        <v>151</v>
      </c>
      <c r="D11" s="12" t="s">
        <v>149</v>
      </c>
      <c r="E11" s="10" t="s">
        <v>296</v>
      </c>
      <c r="F11" s="10" t="s">
        <v>170</v>
      </c>
      <c r="G11" s="10" t="s">
        <v>248</v>
      </c>
      <c r="H11" s="9" t="s">
        <v>167</v>
      </c>
      <c r="I11" s="6" t="s">
        <v>55</v>
      </c>
      <c r="J11" s="6" t="s">
        <v>236</v>
      </c>
    </row>
    <row r="12" spans="1:10" ht="29.1" customHeight="1">
      <c r="A12" s="109">
        <v>1</v>
      </c>
      <c r="B12" s="109" t="s">
        <v>311</v>
      </c>
      <c r="C12" s="129" t="s">
        <v>3</v>
      </c>
      <c r="D12" s="130" t="s">
        <v>2</v>
      </c>
      <c r="E12" s="110">
        <f>SUMIF(huong_dan_ky_II_2019_2020!$B$12:$B$153,'Tong hop'!B12,huong_dan_ky_II_2019_2020!$K$12:$K$153)</f>
        <v>1</v>
      </c>
      <c r="F12" s="109">
        <f>SUMIF(huong_dan_ky_II_2019_2020!$B$12:$B$153,'Tong hop'!B12,huong_dan_ky_II_2019_2020!$L$12:$L$153)</f>
        <v>10</v>
      </c>
      <c r="G12" s="111">
        <f>SUMIF(huong_dan_ky_II_2019_2020!$B$12:$B$153,'Tong hop'!B12,huong_dan_ky_II_2019_2020!$N$12:$N$153)</f>
        <v>500000</v>
      </c>
      <c r="H12" s="112"/>
      <c r="I12" s="4" t="s">
        <v>411</v>
      </c>
      <c r="J12" s="4" t="str">
        <f>VLOOKUP(LEFT(I12,2),Ma_Khoa!$A$2:$C$18,3,0)</f>
        <v>Cơ Điện</v>
      </c>
    </row>
    <row r="13" spans="1:10" ht="29.1" customHeight="1">
      <c r="A13" s="7">
        <f>A12+1</f>
        <v>2</v>
      </c>
      <c r="B13" s="7" t="s">
        <v>266</v>
      </c>
      <c r="C13" s="131" t="s">
        <v>275</v>
      </c>
      <c r="D13" s="132" t="s">
        <v>276</v>
      </c>
      <c r="E13" s="113">
        <f>SUMIF(huong_dan_ky_II_2019_2020!$B$12:$B$153,'Tong hop'!B13,huong_dan_ky_II_2019_2020!$K$12:$K$153)</f>
        <v>1</v>
      </c>
      <c r="F13" s="7">
        <f>SUMIF(huong_dan_ky_II_2019_2020!$B$12:$B$153,'Tong hop'!B13,huong_dan_ky_II_2019_2020!$L$12:$L$153)</f>
        <v>20</v>
      </c>
      <c r="G13" s="114">
        <f>SUMIF(huong_dan_ky_II_2019_2020!$B$12:$B$153,'Tong hop'!B13,huong_dan_ky_II_2019_2020!$N$12:$N$153)</f>
        <v>1000000</v>
      </c>
      <c r="H13" s="8"/>
      <c r="I13" s="4" t="s">
        <v>409</v>
      </c>
      <c r="J13" s="4" t="str">
        <f>VLOOKUP(LEFT(I13,2),Ma_Khoa!$A$2:$C$18,3,0)</f>
        <v>Cơ Điện</v>
      </c>
    </row>
    <row r="14" spans="1:10" ht="29.1" customHeight="1">
      <c r="A14" s="7">
        <f t="shared" ref="A14:A77" si="0">A13+1</f>
        <v>3</v>
      </c>
      <c r="B14" s="7" t="s">
        <v>272</v>
      </c>
      <c r="C14" s="131" t="s">
        <v>281</v>
      </c>
      <c r="D14" s="132" t="s">
        <v>199</v>
      </c>
      <c r="E14" s="113">
        <f>SUMIF(huong_dan_ky_II_2019_2020!$B$12:$B$153,'Tong hop'!B14,huong_dan_ky_II_2019_2020!$K$12:$K$153)</f>
        <v>1</v>
      </c>
      <c r="F14" s="7">
        <f>SUMIF(huong_dan_ky_II_2019_2020!$B$12:$B$153,'Tong hop'!B14,huong_dan_ky_II_2019_2020!$L$12:$L$153)</f>
        <v>10</v>
      </c>
      <c r="G14" s="114">
        <f>SUMIF(huong_dan_ky_II_2019_2020!$B$12:$B$153,'Tong hop'!B14,huong_dan_ky_II_2019_2020!$N$12:$N$153)</f>
        <v>500000</v>
      </c>
      <c r="H14" s="8"/>
      <c r="I14" s="4" t="s">
        <v>421</v>
      </c>
      <c r="J14" s="4" t="str">
        <f>VLOOKUP(LEFT(I14,2),Ma_Khoa!$A$2:$C$18,3,0)</f>
        <v>Cơ Điện</v>
      </c>
    </row>
    <row r="15" spans="1:10" ht="29.1" customHeight="1">
      <c r="A15" s="7">
        <f t="shared" si="0"/>
        <v>4</v>
      </c>
      <c r="B15" s="7" t="s">
        <v>424</v>
      </c>
      <c r="C15" s="131" t="s">
        <v>147</v>
      </c>
      <c r="D15" s="132" t="s">
        <v>187</v>
      </c>
      <c r="E15" s="113">
        <f>SUMIF(huong_dan_ky_II_2019_2020!$B$12:$B$153,'Tong hop'!B15,huong_dan_ky_II_2019_2020!$K$12:$K$153)</f>
        <v>1</v>
      </c>
      <c r="F15" s="7">
        <f>SUMIF(huong_dan_ky_II_2019_2020!$B$12:$B$153,'Tong hop'!B15,huong_dan_ky_II_2019_2020!$L$12:$L$153)</f>
        <v>40</v>
      </c>
      <c r="G15" s="114">
        <f>SUMIF(huong_dan_ky_II_2019_2020!$B$12:$B$153,'Tong hop'!B15,huong_dan_ky_II_2019_2020!$N$12:$N$153)</f>
        <v>2000000</v>
      </c>
      <c r="H15" s="8"/>
      <c r="I15" s="4" t="s">
        <v>408</v>
      </c>
      <c r="J15" s="4" t="str">
        <f>VLOOKUP(LEFT(I15,2),Ma_Khoa!$A$2:$C$18,3,0)</f>
        <v>Chăn nuôi</v>
      </c>
    </row>
    <row r="16" spans="1:10" ht="29.1" customHeight="1">
      <c r="A16" s="7">
        <f t="shared" si="0"/>
        <v>5</v>
      </c>
      <c r="B16" s="7" t="s">
        <v>425</v>
      </c>
      <c r="C16" s="131" t="s">
        <v>491</v>
      </c>
      <c r="D16" s="132" t="s">
        <v>187</v>
      </c>
      <c r="E16" s="113">
        <f>SUMIF(huong_dan_ky_II_2019_2020!$B$12:$B$153,'Tong hop'!B16,huong_dan_ky_II_2019_2020!$K$12:$K$153)</f>
        <v>2</v>
      </c>
      <c r="F16" s="7">
        <f>SUMIF(huong_dan_ky_II_2019_2020!$B$12:$B$153,'Tong hop'!B16,huong_dan_ky_II_2019_2020!$L$12:$L$153)</f>
        <v>12</v>
      </c>
      <c r="G16" s="114">
        <f>SUMIF(huong_dan_ky_II_2019_2020!$B$12:$B$153,'Tong hop'!B16,huong_dan_ky_II_2019_2020!$N$12:$N$153)</f>
        <v>800000</v>
      </c>
      <c r="H16" s="8"/>
      <c r="I16" s="4" t="s">
        <v>407</v>
      </c>
      <c r="J16" s="4" t="str">
        <f>VLOOKUP(LEFT(I16,2),Ma_Khoa!$A$2:$C$18,3,0)</f>
        <v>Công nghệ thực phẩm</v>
      </c>
    </row>
    <row r="17" spans="1:10" ht="29.1" customHeight="1">
      <c r="A17" s="7">
        <f t="shared" si="0"/>
        <v>6</v>
      </c>
      <c r="B17" s="7" t="s">
        <v>426</v>
      </c>
      <c r="C17" s="131" t="s">
        <v>381</v>
      </c>
      <c r="D17" s="132" t="s">
        <v>368</v>
      </c>
      <c r="E17" s="113">
        <f>SUMIF(huong_dan_ky_II_2019_2020!$B$12:$B$153,'Tong hop'!B17,huong_dan_ky_II_2019_2020!$K$12:$K$153)</f>
        <v>4</v>
      </c>
      <c r="F17" s="7">
        <f>SUMIF(huong_dan_ky_II_2019_2020!$B$12:$B$153,'Tong hop'!B17,huong_dan_ky_II_2019_2020!$L$12:$L$153)</f>
        <v>56</v>
      </c>
      <c r="G17" s="114">
        <f>SUMIF(huong_dan_ky_II_2019_2020!$B$12:$B$153,'Tong hop'!B17,huong_dan_ky_II_2019_2020!$N$12:$N$153)</f>
        <v>2600000</v>
      </c>
      <c r="H17" s="8"/>
      <c r="I17" s="4" t="s">
        <v>407</v>
      </c>
      <c r="J17" s="4" t="str">
        <f>VLOOKUP(LEFT(I17,2),Ma_Khoa!$A$2:$C$18,3,0)</f>
        <v>Công nghệ thực phẩm</v>
      </c>
    </row>
    <row r="18" spans="1:10" ht="29.1" customHeight="1">
      <c r="A18" s="7">
        <f t="shared" si="0"/>
        <v>7</v>
      </c>
      <c r="B18" s="7" t="s">
        <v>318</v>
      </c>
      <c r="C18" s="131" t="s">
        <v>12</v>
      </c>
      <c r="D18" s="132" t="s">
        <v>251</v>
      </c>
      <c r="E18" s="113">
        <f>SUMIF(huong_dan_ky_II_2019_2020!$B$12:$B$153,'Tong hop'!B18,huong_dan_ky_II_2019_2020!$K$12:$K$153)</f>
        <v>2</v>
      </c>
      <c r="F18" s="7">
        <f>SUMIF(huong_dan_ky_II_2019_2020!$B$12:$B$153,'Tong hop'!B18,huong_dan_ky_II_2019_2020!$L$12:$L$153)</f>
        <v>28</v>
      </c>
      <c r="G18" s="114">
        <f>SUMIF(huong_dan_ky_II_2019_2020!$B$12:$B$153,'Tong hop'!B18,huong_dan_ky_II_2019_2020!$N$12:$N$153)</f>
        <v>1300000</v>
      </c>
      <c r="H18" s="8"/>
      <c r="I18" s="4" t="s">
        <v>417</v>
      </c>
      <c r="J18" s="4" t="str">
        <f>VLOOKUP(LEFT(I18,2),Ma_Khoa!$A$2:$C$18,3,0)</f>
        <v>Công nghệ thực phẩm</v>
      </c>
    </row>
    <row r="19" spans="1:10" ht="29.1" customHeight="1">
      <c r="A19" s="7">
        <f t="shared" si="0"/>
        <v>8</v>
      </c>
      <c r="B19" s="7" t="s">
        <v>427</v>
      </c>
      <c r="C19" s="131" t="s">
        <v>384</v>
      </c>
      <c r="D19" s="132" t="s">
        <v>492</v>
      </c>
      <c r="E19" s="113">
        <f>SUMIF(huong_dan_ky_II_2019_2020!$B$12:$B$153,'Tong hop'!B19,huong_dan_ky_II_2019_2020!$K$12:$K$153)</f>
        <v>1</v>
      </c>
      <c r="F19" s="7">
        <f>SUMIF(huong_dan_ky_II_2019_2020!$B$12:$B$153,'Tong hop'!B19,huong_dan_ky_II_2019_2020!$L$12:$L$153)</f>
        <v>10</v>
      </c>
      <c r="G19" s="114">
        <f>SUMIF(huong_dan_ky_II_2019_2020!$B$12:$B$153,'Tong hop'!B19,huong_dan_ky_II_2019_2020!$N$12:$N$153)</f>
        <v>500000</v>
      </c>
      <c r="H19" s="8"/>
      <c r="I19" s="4" t="s">
        <v>755</v>
      </c>
      <c r="J19" s="4" t="str">
        <f>VLOOKUP(LEFT(I19,2),Ma_Khoa!$A$2:$C$18,3,0)</f>
        <v>Kế toán và QTKD</v>
      </c>
    </row>
    <row r="20" spans="1:10" ht="29.1" customHeight="1">
      <c r="A20" s="7">
        <f t="shared" si="0"/>
        <v>9</v>
      </c>
      <c r="B20" s="7" t="s">
        <v>428</v>
      </c>
      <c r="C20" s="131" t="s">
        <v>493</v>
      </c>
      <c r="D20" s="132" t="s">
        <v>494</v>
      </c>
      <c r="E20" s="113">
        <f>SUMIF(huong_dan_ky_II_2019_2020!$B$12:$B$153,'Tong hop'!B20,huong_dan_ky_II_2019_2020!$K$12:$K$153)</f>
        <v>2</v>
      </c>
      <c r="F20" s="7">
        <f>SUMIF(huong_dan_ky_II_2019_2020!$B$12:$B$153,'Tong hop'!B20,huong_dan_ky_II_2019_2020!$L$12:$L$153)</f>
        <v>80</v>
      </c>
      <c r="G20" s="114">
        <f>SUMIF(huong_dan_ky_II_2019_2020!$B$12:$B$153,'Tong hop'!B20,huong_dan_ky_II_2019_2020!$N$12:$N$153)</f>
        <v>4000000</v>
      </c>
      <c r="H20" s="8"/>
      <c r="I20" s="4" t="s">
        <v>756</v>
      </c>
      <c r="J20" s="4" t="str">
        <f>VLOOKUP(LEFT(I20,2),Ma_Khoa!$A$2:$C$18,3,0)</f>
        <v>Kế toán và QTKD</v>
      </c>
    </row>
    <row r="21" spans="1:10" ht="29.1" customHeight="1">
      <c r="A21" s="7">
        <f t="shared" si="0"/>
        <v>10</v>
      </c>
      <c r="B21" s="7" t="s">
        <v>316</v>
      </c>
      <c r="C21" s="131" t="s">
        <v>195</v>
      </c>
      <c r="D21" s="132" t="s">
        <v>10</v>
      </c>
      <c r="E21" s="113">
        <f>SUMIF(huong_dan_ky_II_2019_2020!$B$12:$B$153,'Tong hop'!B21,huong_dan_ky_II_2019_2020!$K$12:$K$153)</f>
        <v>3</v>
      </c>
      <c r="F21" s="7">
        <f>SUMIF(huong_dan_ky_II_2019_2020!$B$12:$B$153,'Tong hop'!B21,huong_dan_ky_II_2019_2020!$L$12:$L$153)</f>
        <v>100</v>
      </c>
      <c r="G21" s="114">
        <f>SUMIF(huong_dan_ky_II_2019_2020!$B$12:$B$153,'Tong hop'!B21,huong_dan_ky_II_2019_2020!$N$12:$N$153)</f>
        <v>5000000</v>
      </c>
      <c r="H21" s="8"/>
      <c r="I21" s="4" t="s">
        <v>415</v>
      </c>
      <c r="J21" s="4" t="str">
        <f>VLOOKUP(LEFT(I21,2),Ma_Khoa!$A$2:$C$18,3,0)</f>
        <v>Kế toán và QTKD</v>
      </c>
    </row>
    <row r="22" spans="1:10" ht="29.1" customHeight="1">
      <c r="A22" s="7">
        <f t="shared" si="0"/>
        <v>11</v>
      </c>
      <c r="B22" s="7" t="s">
        <v>156</v>
      </c>
      <c r="C22" s="131" t="s">
        <v>161</v>
      </c>
      <c r="D22" s="132" t="s">
        <v>232</v>
      </c>
      <c r="E22" s="113">
        <f>SUMIF(huong_dan_ky_II_2019_2020!$B$12:$B$153,'Tong hop'!B22,huong_dan_ky_II_2019_2020!$K$12:$K$153)</f>
        <v>1</v>
      </c>
      <c r="F22" s="7">
        <f>SUMIF(huong_dan_ky_II_2019_2020!$B$12:$B$153,'Tong hop'!B22,huong_dan_ky_II_2019_2020!$L$12:$L$153)</f>
        <v>30</v>
      </c>
      <c r="G22" s="114">
        <f>SUMIF(huong_dan_ky_II_2019_2020!$B$12:$B$153,'Tong hop'!B22,huong_dan_ky_II_2019_2020!$N$12:$N$153)</f>
        <v>1500000</v>
      </c>
      <c r="H22" s="8"/>
      <c r="I22" s="4" t="s">
        <v>413</v>
      </c>
      <c r="J22" s="4" t="str">
        <f>VLOOKUP(LEFT(I22,2),Ma_Khoa!$A$2:$C$18,3,0)</f>
        <v>Kế toán và QTKD</v>
      </c>
    </row>
    <row r="23" spans="1:10" ht="29.1" customHeight="1">
      <c r="A23" s="7">
        <f t="shared" si="0"/>
        <v>12</v>
      </c>
      <c r="B23" s="7" t="s">
        <v>347</v>
      </c>
      <c r="C23" s="131" t="s">
        <v>376</v>
      </c>
      <c r="D23" s="132" t="s">
        <v>377</v>
      </c>
      <c r="E23" s="113">
        <f>SUMIF(huong_dan_ky_II_2019_2020!$B$12:$B$153,'Tong hop'!B23,huong_dan_ky_II_2019_2020!$K$12:$K$153)</f>
        <v>1</v>
      </c>
      <c r="F23" s="7">
        <f>SUMIF(huong_dan_ky_II_2019_2020!$B$12:$B$153,'Tong hop'!B23,huong_dan_ky_II_2019_2020!$L$12:$L$153)</f>
        <v>40</v>
      </c>
      <c r="G23" s="114">
        <f>SUMIF(huong_dan_ky_II_2019_2020!$B$12:$B$153,'Tong hop'!B23,huong_dan_ky_II_2019_2020!$N$12:$N$153)</f>
        <v>2000000</v>
      </c>
      <c r="H23" s="8"/>
      <c r="I23" s="4" t="s">
        <v>413</v>
      </c>
      <c r="J23" s="4" t="str">
        <f>VLOOKUP(LEFT(I23,2),Ma_Khoa!$A$2:$C$18,3,0)</f>
        <v>Kế toán và QTKD</v>
      </c>
    </row>
    <row r="24" spans="1:10" ht="29.1" customHeight="1">
      <c r="A24" s="7">
        <f t="shared" si="0"/>
        <v>13</v>
      </c>
      <c r="B24" s="7" t="s">
        <v>429</v>
      </c>
      <c r="C24" s="131" t="s">
        <v>145</v>
      </c>
      <c r="D24" s="132" t="s">
        <v>379</v>
      </c>
      <c r="E24" s="113">
        <f>SUMIF(huong_dan_ky_II_2019_2020!$B$12:$B$153,'Tong hop'!B24,huong_dan_ky_II_2019_2020!$K$12:$K$153)</f>
        <v>2</v>
      </c>
      <c r="F24" s="7">
        <f>SUMIF(huong_dan_ky_II_2019_2020!$B$12:$B$153,'Tong hop'!B24,huong_dan_ky_II_2019_2020!$L$12:$L$153)</f>
        <v>80</v>
      </c>
      <c r="G24" s="114">
        <f>SUMIF(huong_dan_ky_II_2019_2020!$B$12:$B$153,'Tong hop'!B24,huong_dan_ky_II_2019_2020!$N$12:$N$153)</f>
        <v>4000000</v>
      </c>
      <c r="H24" s="8"/>
      <c r="I24" s="4" t="s">
        <v>404</v>
      </c>
      <c r="J24" s="4" t="str">
        <f>VLOOKUP(LEFT(I24,2),Ma_Khoa!$A$2:$C$18,3,0)</f>
        <v>Kinh tế và PTNT</v>
      </c>
    </row>
    <row r="25" spans="1:10" ht="29.1" customHeight="1">
      <c r="A25" s="7">
        <f t="shared" si="0"/>
        <v>14</v>
      </c>
      <c r="B25" s="7" t="s">
        <v>336</v>
      </c>
      <c r="C25" s="131" t="s">
        <v>366</v>
      </c>
      <c r="D25" s="132" t="s">
        <v>251</v>
      </c>
      <c r="E25" s="113">
        <f>SUMIF(huong_dan_ky_II_2019_2020!$B$12:$B$153,'Tong hop'!B25,huong_dan_ky_II_2019_2020!$K$12:$K$153)</f>
        <v>2</v>
      </c>
      <c r="F25" s="7">
        <f>SUMIF(huong_dan_ky_II_2019_2020!$B$12:$B$153,'Tong hop'!B25,huong_dan_ky_II_2019_2020!$L$12:$L$153)</f>
        <v>80</v>
      </c>
      <c r="G25" s="114">
        <f>SUMIF(huong_dan_ky_II_2019_2020!$B$12:$B$153,'Tong hop'!B25,huong_dan_ky_II_2019_2020!$N$12:$N$153)</f>
        <v>4000000</v>
      </c>
      <c r="H25" s="8"/>
      <c r="I25" s="4" t="s">
        <v>404</v>
      </c>
      <c r="J25" s="4" t="str">
        <f>VLOOKUP(LEFT(I25,2),Ma_Khoa!$A$2:$C$18,3,0)</f>
        <v>Kinh tế và PTNT</v>
      </c>
    </row>
    <row r="26" spans="1:10" ht="29.1" customHeight="1">
      <c r="A26" s="7">
        <f t="shared" si="0"/>
        <v>15</v>
      </c>
      <c r="B26" s="7" t="s">
        <v>430</v>
      </c>
      <c r="C26" s="131" t="s">
        <v>195</v>
      </c>
      <c r="D26" s="132" t="s">
        <v>495</v>
      </c>
      <c r="E26" s="113">
        <f>SUMIF(huong_dan_ky_II_2019_2020!$B$12:$B$153,'Tong hop'!B26,huong_dan_ky_II_2019_2020!$K$12:$K$153)</f>
        <v>2</v>
      </c>
      <c r="F26" s="7">
        <f>SUMIF(huong_dan_ky_II_2019_2020!$B$12:$B$153,'Tong hop'!B26,huong_dan_ky_II_2019_2020!$L$12:$L$153)</f>
        <v>80</v>
      </c>
      <c r="G26" s="114">
        <f>SUMIF(huong_dan_ky_II_2019_2020!$B$12:$B$153,'Tong hop'!B26,huong_dan_ky_II_2019_2020!$N$12:$N$153)</f>
        <v>4000000</v>
      </c>
      <c r="H26" s="8"/>
      <c r="I26" s="4" t="s">
        <v>404</v>
      </c>
      <c r="J26" s="4" t="str">
        <f>VLOOKUP(LEFT(I26,2),Ma_Khoa!$A$2:$C$18,3,0)</f>
        <v>Kinh tế và PTNT</v>
      </c>
    </row>
    <row r="27" spans="1:10" ht="29.1" customHeight="1">
      <c r="A27" s="7">
        <f t="shared" si="0"/>
        <v>16</v>
      </c>
      <c r="B27" s="7" t="s">
        <v>337</v>
      </c>
      <c r="C27" s="131" t="s">
        <v>367</v>
      </c>
      <c r="D27" s="132" t="s">
        <v>368</v>
      </c>
      <c r="E27" s="113">
        <f>SUMIF(huong_dan_ky_II_2019_2020!$B$12:$B$153,'Tong hop'!B27,huong_dan_ky_II_2019_2020!$K$12:$K$153)</f>
        <v>2</v>
      </c>
      <c r="F27" s="7">
        <f>SUMIF(huong_dan_ky_II_2019_2020!$B$12:$B$153,'Tong hop'!B27,huong_dan_ky_II_2019_2020!$L$12:$L$153)</f>
        <v>80</v>
      </c>
      <c r="G27" s="114">
        <f>SUMIF(huong_dan_ky_II_2019_2020!$B$12:$B$153,'Tong hop'!B27,huong_dan_ky_II_2019_2020!$N$12:$N$153)</f>
        <v>4000000</v>
      </c>
      <c r="H27" s="8"/>
      <c r="I27" s="4" t="s">
        <v>404</v>
      </c>
      <c r="J27" s="4" t="str">
        <f>VLOOKUP(LEFT(I27,2),Ma_Khoa!$A$2:$C$18,3,0)</f>
        <v>Kinh tế và PTNT</v>
      </c>
    </row>
    <row r="28" spans="1:10" ht="29.1" customHeight="1">
      <c r="A28" s="7">
        <f t="shared" si="0"/>
        <v>17</v>
      </c>
      <c r="B28" s="7" t="s">
        <v>339</v>
      </c>
      <c r="C28" s="131" t="s">
        <v>371</v>
      </c>
      <c r="D28" s="132" t="s">
        <v>372</v>
      </c>
      <c r="E28" s="113">
        <f>SUMIF(huong_dan_ky_II_2019_2020!$B$12:$B$153,'Tong hop'!B28,huong_dan_ky_II_2019_2020!$K$12:$K$153)</f>
        <v>2</v>
      </c>
      <c r="F28" s="7">
        <f>SUMIF(huong_dan_ky_II_2019_2020!$B$12:$B$153,'Tong hop'!B28,huong_dan_ky_II_2019_2020!$L$12:$L$153)</f>
        <v>80</v>
      </c>
      <c r="G28" s="114">
        <f>SUMIF(huong_dan_ky_II_2019_2020!$B$12:$B$153,'Tong hop'!B28,huong_dan_ky_II_2019_2020!$N$12:$N$153)</f>
        <v>4000000</v>
      </c>
      <c r="H28" s="8"/>
      <c r="I28" s="4" t="s">
        <v>404</v>
      </c>
      <c r="J28" s="4" t="str">
        <f>VLOOKUP(LEFT(I28,2),Ma_Khoa!$A$2:$C$18,3,0)</f>
        <v>Kinh tế và PTNT</v>
      </c>
    </row>
    <row r="29" spans="1:10" ht="29.1" customHeight="1">
      <c r="A29" s="7">
        <f t="shared" si="0"/>
        <v>18</v>
      </c>
      <c r="B29" s="7" t="s">
        <v>269</v>
      </c>
      <c r="C29" s="131" t="s">
        <v>280</v>
      </c>
      <c r="D29" s="132" t="s">
        <v>277</v>
      </c>
      <c r="E29" s="113">
        <f>SUMIF(huong_dan_ky_II_2019_2020!$B$12:$B$153,'Tong hop'!B29,huong_dan_ky_II_2019_2020!$K$12:$K$153)</f>
        <v>1</v>
      </c>
      <c r="F29" s="7">
        <f>SUMIF(huong_dan_ky_II_2019_2020!$B$12:$B$153,'Tong hop'!B29,huong_dan_ky_II_2019_2020!$L$12:$L$153)</f>
        <v>10</v>
      </c>
      <c r="G29" s="114">
        <f>SUMIF(huong_dan_ky_II_2019_2020!$B$12:$B$153,'Tong hop'!B29,huong_dan_ky_II_2019_2020!$N$12:$N$153)</f>
        <v>500000</v>
      </c>
      <c r="H29" s="8"/>
      <c r="I29" s="4" t="s">
        <v>404</v>
      </c>
      <c r="J29" s="4" t="str">
        <f>VLOOKUP(LEFT(I29,2),Ma_Khoa!$A$2:$C$18,3,0)</f>
        <v>Kinh tế và PTNT</v>
      </c>
    </row>
    <row r="30" spans="1:10" ht="29.1" customHeight="1">
      <c r="A30" s="7">
        <f t="shared" si="0"/>
        <v>19</v>
      </c>
      <c r="B30" s="7" t="s">
        <v>431</v>
      </c>
      <c r="C30" s="131" t="s">
        <v>357</v>
      </c>
      <c r="D30" s="132" t="s">
        <v>191</v>
      </c>
      <c r="E30" s="113">
        <f>SUMIF(huong_dan_ky_II_2019_2020!$B$12:$B$153,'Tong hop'!B30,huong_dan_ky_II_2019_2020!$K$12:$K$153)</f>
        <v>2</v>
      </c>
      <c r="F30" s="7">
        <f>SUMIF(huong_dan_ky_II_2019_2020!$B$12:$B$153,'Tong hop'!B30,huong_dan_ky_II_2019_2020!$L$12:$L$153)</f>
        <v>80</v>
      </c>
      <c r="G30" s="114">
        <f>SUMIF(huong_dan_ky_II_2019_2020!$B$12:$B$153,'Tong hop'!B30,huong_dan_ky_II_2019_2020!$N$12:$N$153)</f>
        <v>4000000</v>
      </c>
      <c r="H30" s="8"/>
      <c r="I30" s="4" t="s">
        <v>404</v>
      </c>
      <c r="J30" s="4" t="str">
        <f>VLOOKUP(LEFT(I30,2),Ma_Khoa!$A$2:$C$18,3,0)</f>
        <v>Kinh tế và PTNT</v>
      </c>
    </row>
    <row r="31" spans="1:10" ht="29.1" customHeight="1">
      <c r="A31" s="7">
        <f t="shared" si="0"/>
        <v>20</v>
      </c>
      <c r="B31" s="7" t="s">
        <v>432</v>
      </c>
      <c r="C31" s="131" t="s">
        <v>355</v>
      </c>
      <c r="D31" s="132" t="s">
        <v>356</v>
      </c>
      <c r="E31" s="113">
        <f>SUMIF(huong_dan_ky_II_2019_2020!$B$12:$B$153,'Tong hop'!B31,huong_dan_ky_II_2019_2020!$K$12:$K$153)</f>
        <v>2</v>
      </c>
      <c r="F31" s="7">
        <f>SUMIF(huong_dan_ky_II_2019_2020!$B$12:$B$153,'Tong hop'!B31,huong_dan_ky_II_2019_2020!$L$12:$L$153)</f>
        <v>80</v>
      </c>
      <c r="G31" s="114">
        <f>SUMIF(huong_dan_ky_II_2019_2020!$B$12:$B$153,'Tong hop'!B31,huong_dan_ky_II_2019_2020!$N$12:$N$153)</f>
        <v>4000000</v>
      </c>
      <c r="H31" s="8"/>
      <c r="I31" s="4" t="s">
        <v>404</v>
      </c>
      <c r="J31" s="4" t="str">
        <f>VLOOKUP(LEFT(I31,2),Ma_Khoa!$A$2:$C$18,3,0)</f>
        <v>Kinh tế và PTNT</v>
      </c>
    </row>
    <row r="32" spans="1:10" ht="29.1" customHeight="1">
      <c r="A32" s="7">
        <f t="shared" si="0"/>
        <v>21</v>
      </c>
      <c r="B32" s="7" t="s">
        <v>352</v>
      </c>
      <c r="C32" s="131" t="s">
        <v>358</v>
      </c>
      <c r="D32" s="132" t="s">
        <v>13</v>
      </c>
      <c r="E32" s="113">
        <f>SUMIF(huong_dan_ky_II_2019_2020!$B$12:$B$153,'Tong hop'!B32,huong_dan_ky_II_2019_2020!$K$12:$K$153)</f>
        <v>1</v>
      </c>
      <c r="F32" s="7">
        <f>SUMIF(huong_dan_ky_II_2019_2020!$B$12:$B$153,'Tong hop'!B32,huong_dan_ky_II_2019_2020!$L$12:$L$153)</f>
        <v>40</v>
      </c>
      <c r="G32" s="114">
        <f>SUMIF(huong_dan_ky_II_2019_2020!$B$12:$B$153,'Tong hop'!B32,huong_dan_ky_II_2019_2020!$N$12:$N$153)</f>
        <v>2000000</v>
      </c>
      <c r="H32" s="8"/>
      <c r="I32" s="4" t="s">
        <v>404</v>
      </c>
      <c r="J32" s="4" t="str">
        <f>VLOOKUP(LEFT(I32,2),Ma_Khoa!$A$2:$C$18,3,0)</f>
        <v>Kinh tế và PTNT</v>
      </c>
    </row>
    <row r="33" spans="1:10" ht="29.1" customHeight="1">
      <c r="A33" s="7">
        <f t="shared" si="0"/>
        <v>22</v>
      </c>
      <c r="B33" s="7" t="s">
        <v>271</v>
      </c>
      <c r="C33" s="131" t="s">
        <v>201</v>
      </c>
      <c r="D33" s="132" t="s">
        <v>278</v>
      </c>
      <c r="E33" s="113">
        <f>SUMIF(huong_dan_ky_II_2019_2020!$B$12:$B$153,'Tong hop'!B33,huong_dan_ky_II_2019_2020!$K$12:$K$153)</f>
        <v>1</v>
      </c>
      <c r="F33" s="7">
        <f>SUMIF(huong_dan_ky_II_2019_2020!$B$12:$B$153,'Tong hop'!B33,huong_dan_ky_II_2019_2020!$L$12:$L$153)</f>
        <v>20</v>
      </c>
      <c r="G33" s="114">
        <f>SUMIF(huong_dan_ky_II_2019_2020!$B$12:$B$153,'Tong hop'!B33,huong_dan_ky_II_2019_2020!$N$12:$N$153)</f>
        <v>1000000</v>
      </c>
      <c r="H33" s="8"/>
      <c r="I33" s="4" t="s">
        <v>404</v>
      </c>
      <c r="J33" s="4" t="str">
        <f>VLOOKUP(LEFT(I33,2),Ma_Khoa!$A$2:$C$18,3,0)</f>
        <v>Kinh tế và PTNT</v>
      </c>
    </row>
    <row r="34" spans="1:10" ht="29.1" customHeight="1">
      <c r="A34" s="7">
        <f t="shared" si="0"/>
        <v>23</v>
      </c>
      <c r="B34" s="7" t="s">
        <v>433</v>
      </c>
      <c r="C34" s="131" t="s">
        <v>200</v>
      </c>
      <c r="D34" s="132" t="s">
        <v>78</v>
      </c>
      <c r="E34" s="113">
        <f>SUMIF(huong_dan_ky_II_2019_2020!$B$12:$B$153,'Tong hop'!B34,huong_dan_ky_II_2019_2020!$K$12:$K$153)</f>
        <v>2</v>
      </c>
      <c r="F34" s="7">
        <f>SUMIF(huong_dan_ky_II_2019_2020!$B$12:$B$153,'Tong hop'!B34,huong_dan_ky_II_2019_2020!$L$12:$L$153)</f>
        <v>80</v>
      </c>
      <c r="G34" s="114">
        <f>SUMIF(huong_dan_ky_II_2019_2020!$B$12:$B$153,'Tong hop'!B34,huong_dan_ky_II_2019_2020!$N$12:$N$153)</f>
        <v>4000000</v>
      </c>
      <c r="H34" s="8"/>
      <c r="I34" s="4" t="s">
        <v>404</v>
      </c>
      <c r="J34" s="4" t="str">
        <f>VLOOKUP(LEFT(I34,2),Ma_Khoa!$A$2:$C$18,3,0)</f>
        <v>Kinh tế và PTNT</v>
      </c>
    </row>
    <row r="35" spans="1:10" ht="29.1" customHeight="1">
      <c r="A35" s="7">
        <f t="shared" si="0"/>
        <v>24</v>
      </c>
      <c r="B35" s="7" t="s">
        <v>434</v>
      </c>
      <c r="C35" s="131" t="s">
        <v>496</v>
      </c>
      <c r="D35" s="132" t="s">
        <v>189</v>
      </c>
      <c r="E35" s="113">
        <f>SUMIF(huong_dan_ky_II_2019_2020!$B$12:$B$153,'Tong hop'!B35,huong_dan_ky_II_2019_2020!$K$12:$K$153)</f>
        <v>1</v>
      </c>
      <c r="F35" s="7">
        <f>SUMIF(huong_dan_ky_II_2019_2020!$B$12:$B$153,'Tong hop'!B35,huong_dan_ky_II_2019_2020!$L$12:$L$153)</f>
        <v>40</v>
      </c>
      <c r="G35" s="114">
        <f>SUMIF(huong_dan_ky_II_2019_2020!$B$12:$B$153,'Tong hop'!B35,huong_dan_ky_II_2019_2020!$N$12:$N$153)</f>
        <v>2000000</v>
      </c>
      <c r="H35" s="8"/>
      <c r="I35" s="4" t="s">
        <v>404</v>
      </c>
      <c r="J35" s="4" t="str">
        <f>VLOOKUP(LEFT(I35,2),Ma_Khoa!$A$2:$C$18,3,0)</f>
        <v>Kinh tế và PTNT</v>
      </c>
    </row>
    <row r="36" spans="1:10" ht="29.1" customHeight="1">
      <c r="A36" s="7">
        <f t="shared" si="0"/>
        <v>25</v>
      </c>
      <c r="B36" s="7" t="s">
        <v>349</v>
      </c>
      <c r="C36" s="131" t="s">
        <v>147</v>
      </c>
      <c r="D36" s="132" t="s">
        <v>378</v>
      </c>
      <c r="E36" s="113">
        <f>SUMIF(huong_dan_ky_II_2019_2020!$B$12:$B$153,'Tong hop'!B36,huong_dan_ky_II_2019_2020!$K$12:$K$153)</f>
        <v>10</v>
      </c>
      <c r="F36" s="7">
        <f>SUMIF(huong_dan_ky_II_2019_2020!$B$12:$B$153,'Tong hop'!B36,huong_dan_ky_II_2019_2020!$L$12:$L$153)</f>
        <v>370</v>
      </c>
      <c r="G36" s="114">
        <f>SUMIF(huong_dan_ky_II_2019_2020!$B$12:$B$153,'Tong hop'!B36,huong_dan_ky_II_2019_2020!$N$12:$N$153)</f>
        <v>18500000</v>
      </c>
      <c r="H36" s="8"/>
      <c r="I36" s="4" t="s">
        <v>410</v>
      </c>
      <c r="J36" s="4" t="str">
        <f>VLOOKUP(LEFT(I36,2),Ma_Khoa!$A$2:$C$18,3,0)</f>
        <v>Kinh tế và PTNT</v>
      </c>
    </row>
    <row r="37" spans="1:10" ht="29.1" customHeight="1">
      <c r="A37" s="7">
        <f t="shared" si="0"/>
        <v>26</v>
      </c>
      <c r="B37" s="7" t="s">
        <v>314</v>
      </c>
      <c r="C37" s="131" t="s">
        <v>198</v>
      </c>
      <c r="D37" s="132" t="s">
        <v>8</v>
      </c>
      <c r="E37" s="113">
        <f>SUMIF(huong_dan_ky_II_2019_2020!$B$12:$B$153,'Tong hop'!B37,huong_dan_ky_II_2019_2020!$K$12:$K$153)</f>
        <v>5</v>
      </c>
      <c r="F37" s="7">
        <f>SUMIF(huong_dan_ky_II_2019_2020!$B$12:$B$153,'Tong hop'!B37,huong_dan_ky_II_2019_2020!$L$12:$L$153)</f>
        <v>170</v>
      </c>
      <c r="G37" s="114">
        <f>SUMIF(huong_dan_ky_II_2019_2020!$B$12:$B$153,'Tong hop'!B37,huong_dan_ky_II_2019_2020!$N$12:$N$153)</f>
        <v>8500000</v>
      </c>
      <c r="H37" s="8"/>
      <c r="I37" s="4" t="s">
        <v>416</v>
      </c>
      <c r="J37" s="4" t="str">
        <f>VLOOKUP(LEFT(I37,2),Ma_Khoa!$A$2:$C$18,3,0)</f>
        <v>Kinh tế và PTNT</v>
      </c>
    </row>
    <row r="38" spans="1:10" ht="29.1" customHeight="1">
      <c r="A38" s="7">
        <f t="shared" si="0"/>
        <v>27</v>
      </c>
      <c r="B38" s="7" t="s">
        <v>435</v>
      </c>
      <c r="C38" s="131" t="s">
        <v>497</v>
      </c>
      <c r="D38" s="132" t="s">
        <v>498</v>
      </c>
      <c r="E38" s="113">
        <f>SUMIF(huong_dan_ky_II_2019_2020!$B$12:$B$153,'Tong hop'!B38,huong_dan_ky_II_2019_2020!$K$12:$K$153)</f>
        <v>2</v>
      </c>
      <c r="F38" s="7">
        <f>SUMIF(huong_dan_ky_II_2019_2020!$B$12:$B$153,'Tong hop'!B38,huong_dan_ky_II_2019_2020!$L$12:$L$153)</f>
        <v>80</v>
      </c>
      <c r="G38" s="114">
        <f>SUMIF(huong_dan_ky_II_2019_2020!$B$12:$B$153,'Tong hop'!B38,huong_dan_ky_II_2019_2020!$N$12:$N$153)</f>
        <v>4000000</v>
      </c>
      <c r="H38" s="8"/>
      <c r="I38" s="4" t="s">
        <v>757</v>
      </c>
      <c r="J38" s="4" t="str">
        <f>VLOOKUP(LEFT(I38,2),Ma_Khoa!$A$2:$C$18,3,0)</f>
        <v>Kinh tế và PTNT</v>
      </c>
    </row>
    <row r="39" spans="1:10" ht="29.1" customHeight="1">
      <c r="A39" s="7">
        <f t="shared" si="0"/>
        <v>28</v>
      </c>
      <c r="B39" s="7" t="s">
        <v>436</v>
      </c>
      <c r="C39" s="131" t="s">
        <v>499</v>
      </c>
      <c r="D39" s="132" t="s">
        <v>500</v>
      </c>
      <c r="E39" s="113">
        <f>SUMIF(huong_dan_ky_II_2019_2020!$B$12:$B$153,'Tong hop'!B39,huong_dan_ky_II_2019_2020!$K$12:$K$153)</f>
        <v>2</v>
      </c>
      <c r="F39" s="7">
        <f>SUMIF(huong_dan_ky_II_2019_2020!$B$12:$B$153,'Tong hop'!B39,huong_dan_ky_II_2019_2020!$L$12:$L$153)</f>
        <v>80</v>
      </c>
      <c r="G39" s="114">
        <f>SUMIF(huong_dan_ky_II_2019_2020!$B$12:$B$153,'Tong hop'!B39,huong_dan_ky_II_2019_2020!$N$12:$N$153)</f>
        <v>4000000</v>
      </c>
      <c r="H39" s="8"/>
      <c r="I39" s="4" t="s">
        <v>757</v>
      </c>
      <c r="J39" s="4" t="str">
        <f>VLOOKUP(LEFT(I39,2),Ma_Khoa!$A$2:$C$18,3,0)</f>
        <v>Kinh tế và PTNT</v>
      </c>
    </row>
    <row r="40" spans="1:10" ht="29.1" customHeight="1">
      <c r="A40" s="7">
        <f t="shared" si="0"/>
        <v>29</v>
      </c>
      <c r="B40" s="7" t="s">
        <v>437</v>
      </c>
      <c r="C40" s="131" t="s">
        <v>501</v>
      </c>
      <c r="D40" s="132" t="s">
        <v>502</v>
      </c>
      <c r="E40" s="113">
        <f>SUMIF(huong_dan_ky_II_2019_2020!$B$12:$B$153,'Tong hop'!B40,huong_dan_ky_II_2019_2020!$K$12:$K$153)</f>
        <v>1</v>
      </c>
      <c r="F40" s="7">
        <f>SUMIF(huong_dan_ky_II_2019_2020!$B$12:$B$153,'Tong hop'!B40,huong_dan_ky_II_2019_2020!$L$12:$L$153)</f>
        <v>40</v>
      </c>
      <c r="G40" s="114">
        <f>SUMIF(huong_dan_ky_II_2019_2020!$B$12:$B$153,'Tong hop'!B40,huong_dan_ky_II_2019_2020!$N$12:$N$153)</f>
        <v>2000000</v>
      </c>
      <c r="H40" s="8"/>
      <c r="I40" s="4" t="s">
        <v>757</v>
      </c>
      <c r="J40" s="4" t="str">
        <f>VLOOKUP(LEFT(I40,2),Ma_Khoa!$A$2:$C$18,3,0)</f>
        <v>Kinh tế và PTNT</v>
      </c>
    </row>
    <row r="41" spans="1:10" ht="29.1" customHeight="1">
      <c r="A41" s="7">
        <f t="shared" si="0"/>
        <v>30</v>
      </c>
      <c r="B41" s="7" t="s">
        <v>342</v>
      </c>
      <c r="C41" s="131" t="s">
        <v>373</v>
      </c>
      <c r="D41" s="132" t="s">
        <v>234</v>
      </c>
      <c r="E41" s="113">
        <f>SUMIF(huong_dan_ky_II_2019_2020!$B$12:$B$153,'Tong hop'!B41,huong_dan_ky_II_2019_2020!$K$12:$K$153)</f>
        <v>1</v>
      </c>
      <c r="F41" s="7">
        <f>SUMIF(huong_dan_ky_II_2019_2020!$B$12:$B$153,'Tong hop'!B41,huong_dan_ky_II_2019_2020!$L$12:$L$153)</f>
        <v>40</v>
      </c>
      <c r="G41" s="114">
        <f>SUMIF(huong_dan_ky_II_2019_2020!$B$12:$B$153,'Tong hop'!B41,huong_dan_ky_II_2019_2020!$N$12:$N$153)</f>
        <v>2000000</v>
      </c>
      <c r="H41" s="8"/>
      <c r="I41" s="4" t="s">
        <v>414</v>
      </c>
      <c r="J41" s="4" t="str">
        <f>VLOOKUP(LEFT(I41,2),Ma_Khoa!$A$2:$C$18,3,0)</f>
        <v>Kinh tế và PTNT</v>
      </c>
    </row>
    <row r="42" spans="1:10" ht="29.1" customHeight="1">
      <c r="A42" s="7">
        <f t="shared" si="0"/>
        <v>31</v>
      </c>
      <c r="B42" s="7" t="s">
        <v>157</v>
      </c>
      <c r="C42" s="131" t="s">
        <v>162</v>
      </c>
      <c r="D42" s="132" t="s">
        <v>80</v>
      </c>
      <c r="E42" s="113">
        <f>SUMIF(huong_dan_ky_II_2019_2020!$B$12:$B$153,'Tong hop'!B42,huong_dan_ky_II_2019_2020!$K$12:$K$153)</f>
        <v>2</v>
      </c>
      <c r="F42" s="7">
        <f>SUMIF(huong_dan_ky_II_2019_2020!$B$12:$B$153,'Tong hop'!B42,huong_dan_ky_II_2019_2020!$L$12:$L$153)</f>
        <v>80</v>
      </c>
      <c r="G42" s="114">
        <f>SUMIF(huong_dan_ky_II_2019_2020!$B$12:$B$153,'Tong hop'!B42,huong_dan_ky_II_2019_2020!$N$12:$N$153)</f>
        <v>4000000</v>
      </c>
      <c r="H42" s="8"/>
      <c r="I42" s="4" t="s">
        <v>414</v>
      </c>
      <c r="J42" s="4" t="str">
        <f>VLOOKUP(LEFT(I42,2),Ma_Khoa!$A$2:$C$18,3,0)</f>
        <v>Kinh tế và PTNT</v>
      </c>
    </row>
    <row r="43" spans="1:10" ht="29.1" customHeight="1">
      <c r="A43" s="7">
        <f t="shared" si="0"/>
        <v>32</v>
      </c>
      <c r="B43" s="7" t="s">
        <v>438</v>
      </c>
      <c r="C43" s="131" t="s">
        <v>503</v>
      </c>
      <c r="D43" s="132" t="s">
        <v>234</v>
      </c>
      <c r="E43" s="113">
        <f>SUMIF(huong_dan_ky_II_2019_2020!$B$12:$B$153,'Tong hop'!B43,huong_dan_ky_II_2019_2020!$K$12:$K$153)</f>
        <v>2</v>
      </c>
      <c r="F43" s="7">
        <f>SUMIF(huong_dan_ky_II_2019_2020!$B$12:$B$153,'Tong hop'!B43,huong_dan_ky_II_2019_2020!$L$12:$L$153)</f>
        <v>80</v>
      </c>
      <c r="G43" s="114">
        <f>SUMIF(huong_dan_ky_II_2019_2020!$B$12:$B$153,'Tong hop'!B43,huong_dan_ky_II_2019_2020!$N$12:$N$153)</f>
        <v>4000000</v>
      </c>
      <c r="H43" s="8"/>
      <c r="I43" s="4" t="s">
        <v>414</v>
      </c>
      <c r="J43" s="4" t="str">
        <f>VLOOKUP(LEFT(I43,2),Ma_Khoa!$A$2:$C$18,3,0)</f>
        <v>Kinh tế và PTNT</v>
      </c>
    </row>
    <row r="44" spans="1:10" ht="29.1" customHeight="1">
      <c r="A44" s="7">
        <f t="shared" si="0"/>
        <v>33</v>
      </c>
      <c r="B44" s="7" t="s">
        <v>313</v>
      </c>
      <c r="C44" s="131" t="s">
        <v>5</v>
      </c>
      <c r="D44" s="132" t="s">
        <v>6</v>
      </c>
      <c r="E44" s="113">
        <f>SUMIF(huong_dan_ky_II_2019_2020!$B$12:$B$153,'Tong hop'!B44,huong_dan_ky_II_2019_2020!$K$12:$K$153)</f>
        <v>6</v>
      </c>
      <c r="F44" s="7">
        <f>SUMIF(huong_dan_ky_II_2019_2020!$B$12:$B$153,'Tong hop'!B44,huong_dan_ky_II_2019_2020!$L$12:$L$153)</f>
        <v>210</v>
      </c>
      <c r="G44" s="114">
        <f>SUMIF(huong_dan_ky_II_2019_2020!$B$12:$B$153,'Tong hop'!B44,huong_dan_ky_II_2019_2020!$N$12:$N$153)</f>
        <v>10500000</v>
      </c>
      <c r="H44" s="8"/>
      <c r="I44" s="4" t="s">
        <v>414</v>
      </c>
      <c r="J44" s="4" t="str">
        <f>VLOOKUP(LEFT(I44,2),Ma_Khoa!$A$2:$C$18,3,0)</f>
        <v>Kinh tế và PTNT</v>
      </c>
    </row>
    <row r="45" spans="1:10" ht="29.1" customHeight="1">
      <c r="A45" s="7">
        <f t="shared" si="0"/>
        <v>34</v>
      </c>
      <c r="B45" s="7" t="s">
        <v>439</v>
      </c>
      <c r="C45" s="131" t="s">
        <v>504</v>
      </c>
      <c r="D45" s="132" t="s">
        <v>505</v>
      </c>
      <c r="E45" s="113">
        <f>SUMIF(huong_dan_ky_II_2019_2020!$B$12:$B$153,'Tong hop'!B45,huong_dan_ky_II_2019_2020!$K$12:$K$153)</f>
        <v>1</v>
      </c>
      <c r="F45" s="7">
        <f>SUMIF(huong_dan_ky_II_2019_2020!$B$12:$B$153,'Tong hop'!B45,huong_dan_ky_II_2019_2020!$L$12:$L$153)</f>
        <v>20</v>
      </c>
      <c r="G45" s="114">
        <f>SUMIF(huong_dan_ky_II_2019_2020!$B$12:$B$153,'Tong hop'!B45,huong_dan_ky_II_2019_2020!$N$12:$N$153)</f>
        <v>1000000</v>
      </c>
      <c r="H45" s="8"/>
      <c r="I45" s="4" t="s">
        <v>402</v>
      </c>
      <c r="J45" s="4" t="str">
        <f>VLOOKUP(LEFT(I45,2),Ma_Khoa!$A$2:$C$18,3,0)</f>
        <v>Nông học</v>
      </c>
    </row>
    <row r="46" spans="1:10" ht="29.1" customHeight="1">
      <c r="A46" s="7">
        <f t="shared" si="0"/>
        <v>35</v>
      </c>
      <c r="B46" s="7" t="s">
        <v>440</v>
      </c>
      <c r="C46" s="131" t="s">
        <v>365</v>
      </c>
      <c r="D46" s="132" t="s">
        <v>494</v>
      </c>
      <c r="E46" s="113">
        <f>SUMIF(huong_dan_ky_II_2019_2020!$B$12:$B$153,'Tong hop'!B46,huong_dan_ky_II_2019_2020!$K$12:$K$153)</f>
        <v>1</v>
      </c>
      <c r="F46" s="7">
        <f>SUMIF(huong_dan_ky_II_2019_2020!$B$12:$B$153,'Tong hop'!B46,huong_dan_ky_II_2019_2020!$L$12:$L$153)</f>
        <v>12</v>
      </c>
      <c r="G46" s="114">
        <f>SUMIF(huong_dan_ky_II_2019_2020!$B$12:$B$153,'Tong hop'!B46,huong_dan_ky_II_2019_2020!$N$12:$N$153)</f>
        <v>600000</v>
      </c>
      <c r="H46" s="8"/>
      <c r="I46" s="4" t="s">
        <v>402</v>
      </c>
      <c r="J46" s="4" t="str">
        <f>VLOOKUP(LEFT(I46,2),Ma_Khoa!$A$2:$C$18,3,0)</f>
        <v>Nông học</v>
      </c>
    </row>
    <row r="47" spans="1:10" ht="29.1" customHeight="1">
      <c r="A47" s="7">
        <f t="shared" si="0"/>
        <v>36</v>
      </c>
      <c r="B47" s="7" t="s">
        <v>441</v>
      </c>
      <c r="C47" s="131" t="s">
        <v>506</v>
      </c>
      <c r="D47" s="132" t="s">
        <v>507</v>
      </c>
      <c r="E47" s="113">
        <f>SUMIF(huong_dan_ky_II_2019_2020!$B$12:$B$153,'Tong hop'!B47,huong_dan_ky_II_2019_2020!$K$12:$K$153)</f>
        <v>1</v>
      </c>
      <c r="F47" s="7">
        <f>SUMIF(huong_dan_ky_II_2019_2020!$B$12:$B$153,'Tong hop'!B47,huong_dan_ky_II_2019_2020!$L$12:$L$153)</f>
        <v>12</v>
      </c>
      <c r="G47" s="114">
        <f>SUMIF(huong_dan_ky_II_2019_2020!$B$12:$B$153,'Tong hop'!B47,huong_dan_ky_II_2019_2020!$N$12:$N$153)</f>
        <v>600000</v>
      </c>
      <c r="H47" s="8"/>
      <c r="I47" s="4" t="s">
        <v>402</v>
      </c>
      <c r="J47" s="4" t="str">
        <f>VLOOKUP(LEFT(I47,2),Ma_Khoa!$A$2:$C$18,3,0)</f>
        <v>Nông học</v>
      </c>
    </row>
    <row r="48" spans="1:10" ht="29.1" customHeight="1">
      <c r="A48" s="7">
        <f t="shared" si="0"/>
        <v>37</v>
      </c>
      <c r="B48" s="7" t="s">
        <v>442</v>
      </c>
      <c r="C48" s="131" t="s">
        <v>508</v>
      </c>
      <c r="D48" s="132" t="s">
        <v>363</v>
      </c>
      <c r="E48" s="113">
        <f>SUMIF(huong_dan_ky_II_2019_2020!$B$12:$B$153,'Tong hop'!B48,huong_dan_ky_II_2019_2020!$K$12:$K$153)</f>
        <v>1</v>
      </c>
      <c r="F48" s="7">
        <f>SUMIF(huong_dan_ky_II_2019_2020!$B$12:$B$153,'Tong hop'!B48,huong_dan_ky_II_2019_2020!$L$12:$L$153)</f>
        <v>20</v>
      </c>
      <c r="G48" s="114">
        <f>SUMIF(huong_dan_ky_II_2019_2020!$B$12:$B$153,'Tong hop'!B48,huong_dan_ky_II_2019_2020!$N$12:$N$153)</f>
        <v>1000000</v>
      </c>
      <c r="H48" s="8"/>
      <c r="I48" s="4" t="s">
        <v>402</v>
      </c>
      <c r="J48" s="4" t="str">
        <f>VLOOKUP(LEFT(I48,2),Ma_Khoa!$A$2:$C$18,3,0)</f>
        <v>Nông học</v>
      </c>
    </row>
    <row r="49" spans="1:10" ht="29.1" customHeight="1">
      <c r="A49" s="7">
        <f t="shared" si="0"/>
        <v>38</v>
      </c>
      <c r="B49" s="7" t="s">
        <v>338</v>
      </c>
      <c r="C49" s="131" t="s">
        <v>369</v>
      </c>
      <c r="D49" s="132" t="s">
        <v>370</v>
      </c>
      <c r="E49" s="113">
        <f>SUMIF(huong_dan_ky_II_2019_2020!$B$12:$B$153,'Tong hop'!B49,huong_dan_ky_II_2019_2020!$K$12:$K$153)</f>
        <v>1</v>
      </c>
      <c r="F49" s="7">
        <f>SUMIF(huong_dan_ky_II_2019_2020!$B$12:$B$153,'Tong hop'!B49,huong_dan_ky_II_2019_2020!$L$12:$L$153)</f>
        <v>28</v>
      </c>
      <c r="G49" s="114">
        <f>SUMIF(huong_dan_ky_II_2019_2020!$B$12:$B$153,'Tong hop'!B49,huong_dan_ky_II_2019_2020!$N$12:$N$153)</f>
        <v>1400000</v>
      </c>
      <c r="H49" s="8"/>
      <c r="I49" s="4" t="s">
        <v>402</v>
      </c>
      <c r="J49" s="4" t="str">
        <f>VLOOKUP(LEFT(I49,2),Ma_Khoa!$A$2:$C$18,3,0)</f>
        <v>Nông học</v>
      </c>
    </row>
    <row r="50" spans="1:10" ht="29.1" customHeight="1">
      <c r="A50" s="7">
        <f t="shared" si="0"/>
        <v>39</v>
      </c>
      <c r="B50" s="7" t="s">
        <v>320</v>
      </c>
      <c r="C50" s="131" t="s">
        <v>328</v>
      </c>
      <c r="D50" s="132" t="s">
        <v>329</v>
      </c>
      <c r="E50" s="113">
        <f>SUMIF(huong_dan_ky_II_2019_2020!$B$12:$B$153,'Tong hop'!B50,huong_dan_ky_II_2019_2020!$K$12:$K$153)</f>
        <v>3</v>
      </c>
      <c r="F50" s="7">
        <f>SUMIF(huong_dan_ky_II_2019_2020!$B$12:$B$153,'Tong hop'!B50,huong_dan_ky_II_2019_2020!$L$12:$L$153)</f>
        <v>22</v>
      </c>
      <c r="G50" s="114">
        <f>SUMIF(huong_dan_ky_II_2019_2020!$B$12:$B$153,'Tong hop'!B50,huong_dan_ky_II_2019_2020!$N$12:$N$153)</f>
        <v>1300000</v>
      </c>
      <c r="H50" s="8"/>
      <c r="I50" s="4" t="s">
        <v>402</v>
      </c>
      <c r="J50" s="4" t="str">
        <f>VLOOKUP(LEFT(I50,2),Ma_Khoa!$A$2:$C$18,3,0)</f>
        <v>Nông học</v>
      </c>
    </row>
    <row r="51" spans="1:10" ht="29.1" customHeight="1">
      <c r="A51" s="7">
        <f t="shared" si="0"/>
        <v>40</v>
      </c>
      <c r="B51" s="7" t="s">
        <v>312</v>
      </c>
      <c r="C51" s="131" t="s">
        <v>4</v>
      </c>
      <c r="D51" s="132" t="s">
        <v>279</v>
      </c>
      <c r="E51" s="113">
        <f>SUMIF(huong_dan_ky_II_2019_2020!$B$12:$B$153,'Tong hop'!B51,huong_dan_ky_II_2019_2020!$K$12:$K$153)</f>
        <v>1</v>
      </c>
      <c r="F51" s="7">
        <f>SUMIF(huong_dan_ky_II_2019_2020!$B$12:$B$153,'Tong hop'!B51,huong_dan_ky_II_2019_2020!$L$12:$L$153)</f>
        <v>10</v>
      </c>
      <c r="G51" s="114">
        <f>SUMIF(huong_dan_ky_II_2019_2020!$B$12:$B$153,'Tong hop'!B51,huong_dan_ky_II_2019_2020!$N$12:$N$153)</f>
        <v>500000</v>
      </c>
      <c r="H51" s="8"/>
      <c r="I51" s="4" t="s">
        <v>402</v>
      </c>
      <c r="J51" s="4" t="str">
        <f>VLOOKUP(LEFT(I51,2),Ma_Khoa!$A$2:$C$18,3,0)</f>
        <v>Nông học</v>
      </c>
    </row>
    <row r="52" spans="1:10" ht="29.1" customHeight="1">
      <c r="A52" s="7">
        <f t="shared" si="0"/>
        <v>41</v>
      </c>
      <c r="B52" s="7" t="s">
        <v>443</v>
      </c>
      <c r="C52" s="131" t="s">
        <v>364</v>
      </c>
      <c r="D52" s="132" t="s">
        <v>249</v>
      </c>
      <c r="E52" s="113">
        <f>SUMIF(huong_dan_ky_II_2019_2020!$B$12:$B$153,'Tong hop'!B52,huong_dan_ky_II_2019_2020!$K$12:$K$153)</f>
        <v>1</v>
      </c>
      <c r="F52" s="7">
        <f>SUMIF(huong_dan_ky_II_2019_2020!$B$12:$B$153,'Tong hop'!B52,huong_dan_ky_II_2019_2020!$L$12:$L$153)</f>
        <v>14</v>
      </c>
      <c r="G52" s="114">
        <f>SUMIF(huong_dan_ky_II_2019_2020!$B$12:$B$153,'Tong hop'!B52,huong_dan_ky_II_2019_2020!$N$12:$N$153)</f>
        <v>650000</v>
      </c>
      <c r="H52" s="8"/>
      <c r="I52" s="4" t="s">
        <v>402</v>
      </c>
      <c r="J52" s="4" t="str">
        <f>VLOOKUP(LEFT(I52,2),Ma_Khoa!$A$2:$C$18,3,0)</f>
        <v>Nông học</v>
      </c>
    </row>
    <row r="53" spans="1:10" ht="29.1" customHeight="1">
      <c r="A53" s="7">
        <f t="shared" si="0"/>
        <v>42</v>
      </c>
      <c r="B53" s="7" t="s">
        <v>321</v>
      </c>
      <c r="C53" s="131" t="s">
        <v>5</v>
      </c>
      <c r="D53" s="132" t="s">
        <v>191</v>
      </c>
      <c r="E53" s="113">
        <f>SUMIF(huong_dan_ky_II_2019_2020!$B$12:$B$153,'Tong hop'!B53,huong_dan_ky_II_2019_2020!$K$12:$K$153)</f>
        <v>1</v>
      </c>
      <c r="F53" s="7">
        <f>SUMIF(huong_dan_ky_II_2019_2020!$B$12:$B$153,'Tong hop'!B53,huong_dan_ky_II_2019_2020!$L$12:$L$153)</f>
        <v>10</v>
      </c>
      <c r="G53" s="114">
        <f>SUMIF(huong_dan_ky_II_2019_2020!$B$12:$B$153,'Tong hop'!B53,huong_dan_ky_II_2019_2020!$N$12:$N$153)</f>
        <v>500000</v>
      </c>
      <c r="H53" s="8"/>
      <c r="I53" s="4" t="s">
        <v>402</v>
      </c>
      <c r="J53" s="4" t="str">
        <f>VLOOKUP(LEFT(I53,2),Ma_Khoa!$A$2:$C$18,3,0)</f>
        <v>Nông học</v>
      </c>
    </row>
    <row r="54" spans="1:10" ht="29.1" customHeight="1">
      <c r="A54" s="7">
        <f t="shared" si="0"/>
        <v>43</v>
      </c>
      <c r="B54" s="7" t="s">
        <v>159</v>
      </c>
      <c r="C54" s="131" t="s">
        <v>202</v>
      </c>
      <c r="D54" s="132" t="s">
        <v>163</v>
      </c>
      <c r="E54" s="113">
        <f>SUMIF(huong_dan_ky_II_2019_2020!$B$12:$B$153,'Tong hop'!B54,huong_dan_ky_II_2019_2020!$K$12:$K$153)</f>
        <v>1</v>
      </c>
      <c r="F54" s="7">
        <f>SUMIF(huong_dan_ky_II_2019_2020!$B$12:$B$153,'Tong hop'!B54,huong_dan_ky_II_2019_2020!$L$12:$L$153)</f>
        <v>6</v>
      </c>
      <c r="G54" s="114">
        <f>SUMIF(huong_dan_ky_II_2019_2020!$B$12:$B$153,'Tong hop'!B54,huong_dan_ky_II_2019_2020!$N$12:$N$153)</f>
        <v>400000</v>
      </c>
      <c r="H54" s="8"/>
      <c r="I54" s="4" t="s">
        <v>402</v>
      </c>
      <c r="J54" s="4" t="str">
        <f>VLOOKUP(LEFT(I54,2),Ma_Khoa!$A$2:$C$18,3,0)</f>
        <v>Nông học</v>
      </c>
    </row>
    <row r="55" spans="1:10" ht="29.1" customHeight="1">
      <c r="A55" s="7">
        <f t="shared" si="0"/>
        <v>44</v>
      </c>
      <c r="B55" s="7" t="s">
        <v>444</v>
      </c>
      <c r="C55" s="131" t="s">
        <v>509</v>
      </c>
      <c r="D55" s="132" t="s">
        <v>510</v>
      </c>
      <c r="E55" s="113">
        <f>SUMIF(huong_dan_ky_II_2019_2020!$B$12:$B$153,'Tong hop'!B55,huong_dan_ky_II_2019_2020!$K$12:$K$153)</f>
        <v>1</v>
      </c>
      <c r="F55" s="7">
        <f>SUMIF(huong_dan_ky_II_2019_2020!$B$12:$B$153,'Tong hop'!B55,huong_dan_ky_II_2019_2020!$L$12:$L$153)</f>
        <v>6</v>
      </c>
      <c r="G55" s="114">
        <f>SUMIF(huong_dan_ky_II_2019_2020!$B$12:$B$153,'Tong hop'!B55,huong_dan_ky_II_2019_2020!$N$12:$N$153)</f>
        <v>400000</v>
      </c>
      <c r="H55" s="8"/>
      <c r="I55" s="4" t="s">
        <v>402</v>
      </c>
      <c r="J55" s="4" t="str">
        <f>VLOOKUP(LEFT(I55,2),Ma_Khoa!$A$2:$C$18,3,0)</f>
        <v>Nông học</v>
      </c>
    </row>
    <row r="56" spans="1:10" ht="29.1" customHeight="1">
      <c r="A56" s="7">
        <f t="shared" si="0"/>
        <v>45</v>
      </c>
      <c r="B56" s="7" t="s">
        <v>445</v>
      </c>
      <c r="C56" s="131" t="s">
        <v>148</v>
      </c>
      <c r="D56" s="132" t="s">
        <v>511</v>
      </c>
      <c r="E56" s="113">
        <f>SUMIF(huong_dan_ky_II_2019_2020!$B$12:$B$153,'Tong hop'!B56,huong_dan_ky_II_2019_2020!$K$12:$K$153)</f>
        <v>1</v>
      </c>
      <c r="F56" s="7">
        <f>SUMIF(huong_dan_ky_II_2019_2020!$B$12:$B$153,'Tong hop'!B56,huong_dan_ky_II_2019_2020!$L$12:$L$153)</f>
        <v>6</v>
      </c>
      <c r="G56" s="114">
        <f>SUMIF(huong_dan_ky_II_2019_2020!$B$12:$B$153,'Tong hop'!B56,huong_dan_ky_II_2019_2020!$N$12:$N$153)</f>
        <v>400000</v>
      </c>
      <c r="H56" s="8"/>
      <c r="I56" s="4" t="s">
        <v>402</v>
      </c>
      <c r="J56" s="4" t="str">
        <f>VLOOKUP(LEFT(I56,2),Ma_Khoa!$A$2:$C$18,3,0)</f>
        <v>Nông học</v>
      </c>
    </row>
    <row r="57" spans="1:10" ht="29.1" customHeight="1">
      <c r="A57" s="7">
        <f t="shared" si="0"/>
        <v>46</v>
      </c>
      <c r="B57" s="7" t="s">
        <v>446</v>
      </c>
      <c r="C57" s="131" t="s">
        <v>148</v>
      </c>
      <c r="D57" s="132" t="s">
        <v>512</v>
      </c>
      <c r="E57" s="113">
        <f>SUMIF(huong_dan_ky_II_2019_2020!$B$12:$B$153,'Tong hop'!B57,huong_dan_ky_II_2019_2020!$K$12:$K$153)</f>
        <v>1</v>
      </c>
      <c r="F57" s="7">
        <f>SUMIF(huong_dan_ky_II_2019_2020!$B$12:$B$153,'Tong hop'!B57,huong_dan_ky_II_2019_2020!$L$12:$L$153)</f>
        <v>6</v>
      </c>
      <c r="G57" s="114">
        <f>SUMIF(huong_dan_ky_II_2019_2020!$B$12:$B$153,'Tong hop'!B57,huong_dan_ky_II_2019_2020!$N$12:$N$153)</f>
        <v>400000</v>
      </c>
      <c r="H57" s="8"/>
      <c r="I57" s="4" t="s">
        <v>758</v>
      </c>
      <c r="J57" s="4" t="str">
        <f>VLOOKUP(LEFT(I57,2),Ma_Khoa!$A$2:$C$18,3,0)</f>
        <v>Nông học</v>
      </c>
    </row>
    <row r="58" spans="1:10" ht="29.1" customHeight="1">
      <c r="A58" s="7">
        <f t="shared" si="0"/>
        <v>47</v>
      </c>
      <c r="B58" s="7" t="s">
        <v>447</v>
      </c>
      <c r="C58" s="131" t="s">
        <v>148</v>
      </c>
      <c r="D58" s="132" t="s">
        <v>513</v>
      </c>
      <c r="E58" s="113">
        <f>SUMIF(huong_dan_ky_II_2019_2020!$B$12:$B$153,'Tong hop'!B58,huong_dan_ky_II_2019_2020!$K$12:$K$153)</f>
        <v>1</v>
      </c>
      <c r="F58" s="7">
        <f>SUMIF(huong_dan_ky_II_2019_2020!$B$12:$B$153,'Tong hop'!B58,huong_dan_ky_II_2019_2020!$L$12:$L$153)</f>
        <v>20</v>
      </c>
      <c r="G58" s="114">
        <f>SUMIF(huong_dan_ky_II_2019_2020!$B$12:$B$153,'Tong hop'!B58,huong_dan_ky_II_2019_2020!$N$12:$N$153)</f>
        <v>1000000</v>
      </c>
      <c r="H58" s="8"/>
      <c r="I58" s="4" t="s">
        <v>419</v>
      </c>
      <c r="J58" s="4" t="str">
        <f>VLOOKUP(LEFT(I58,2),Ma_Khoa!$A$2:$C$18,3,0)</f>
        <v>Nông học</v>
      </c>
    </row>
    <row r="59" spans="1:10" ht="29.1" customHeight="1">
      <c r="A59" s="7">
        <f t="shared" si="0"/>
        <v>48</v>
      </c>
      <c r="B59" s="7" t="s">
        <v>448</v>
      </c>
      <c r="C59" s="131" t="s">
        <v>146</v>
      </c>
      <c r="D59" s="132" t="s">
        <v>190</v>
      </c>
      <c r="E59" s="113">
        <f>SUMIF(huong_dan_ky_II_2019_2020!$B$12:$B$153,'Tong hop'!B59,huong_dan_ky_II_2019_2020!$K$12:$K$153)</f>
        <v>1</v>
      </c>
      <c r="F59" s="7">
        <f>SUMIF(huong_dan_ky_II_2019_2020!$B$12:$B$153,'Tong hop'!B59,huong_dan_ky_II_2019_2020!$L$12:$L$153)</f>
        <v>28</v>
      </c>
      <c r="G59" s="114">
        <f>SUMIF(huong_dan_ky_II_2019_2020!$B$12:$B$153,'Tong hop'!B59,huong_dan_ky_II_2019_2020!$N$12:$N$153)</f>
        <v>1400000</v>
      </c>
      <c r="H59" s="8"/>
      <c r="I59" s="4" t="s">
        <v>419</v>
      </c>
      <c r="J59" s="4" t="str">
        <f>VLOOKUP(LEFT(I59,2),Ma_Khoa!$A$2:$C$18,3,0)</f>
        <v>Nông học</v>
      </c>
    </row>
    <row r="60" spans="1:10" ht="29.1" customHeight="1">
      <c r="A60" s="7">
        <f t="shared" si="0"/>
        <v>49</v>
      </c>
      <c r="B60" s="7" t="s">
        <v>449</v>
      </c>
      <c r="C60" s="131" t="s">
        <v>514</v>
      </c>
      <c r="D60" s="132" t="s">
        <v>515</v>
      </c>
      <c r="E60" s="113">
        <f>SUMIF(huong_dan_ky_II_2019_2020!$B$12:$B$153,'Tong hop'!B60,huong_dan_ky_II_2019_2020!$K$12:$K$153)</f>
        <v>1</v>
      </c>
      <c r="F60" s="7">
        <f>SUMIF(huong_dan_ky_II_2019_2020!$B$12:$B$153,'Tong hop'!B60,huong_dan_ky_II_2019_2020!$L$12:$L$153)</f>
        <v>28</v>
      </c>
      <c r="G60" s="114">
        <f>SUMIF(huong_dan_ky_II_2019_2020!$B$12:$B$153,'Tong hop'!B60,huong_dan_ky_II_2019_2020!$N$12:$N$153)</f>
        <v>1400000</v>
      </c>
      <c r="H60" s="8"/>
      <c r="I60" s="4" t="s">
        <v>419</v>
      </c>
      <c r="J60" s="4" t="str">
        <f>VLOOKUP(LEFT(I60,2),Ma_Khoa!$A$2:$C$18,3,0)</f>
        <v>Nông học</v>
      </c>
    </row>
    <row r="61" spans="1:10" ht="29.1" customHeight="1">
      <c r="A61" s="7">
        <f t="shared" si="0"/>
        <v>50</v>
      </c>
      <c r="B61" s="7" t="s">
        <v>450</v>
      </c>
      <c r="C61" s="131" t="s">
        <v>516</v>
      </c>
      <c r="D61" s="132" t="s">
        <v>6</v>
      </c>
      <c r="E61" s="113">
        <f>SUMIF(huong_dan_ky_II_2019_2020!$B$12:$B$153,'Tong hop'!B61,huong_dan_ky_II_2019_2020!$K$12:$K$153)</f>
        <v>1</v>
      </c>
      <c r="F61" s="7">
        <f>SUMIF(huong_dan_ky_II_2019_2020!$B$12:$B$153,'Tong hop'!B61,huong_dan_ky_II_2019_2020!$L$12:$L$153)</f>
        <v>12</v>
      </c>
      <c r="G61" s="114">
        <f>SUMIF(huong_dan_ky_II_2019_2020!$B$12:$B$153,'Tong hop'!B61,huong_dan_ky_II_2019_2020!$N$12:$N$153)</f>
        <v>600000</v>
      </c>
      <c r="H61" s="8"/>
      <c r="I61" s="4" t="s">
        <v>759</v>
      </c>
      <c r="J61" s="4" t="str">
        <f>VLOOKUP(LEFT(I61,2),Ma_Khoa!$A$2:$C$18,3,0)</f>
        <v>Nông học</v>
      </c>
    </row>
    <row r="62" spans="1:10" ht="29.1" customHeight="1">
      <c r="A62" s="7">
        <f t="shared" si="0"/>
        <v>51</v>
      </c>
      <c r="B62" s="7" t="s">
        <v>451</v>
      </c>
      <c r="C62" s="131" t="s">
        <v>517</v>
      </c>
      <c r="D62" s="132" t="s">
        <v>518</v>
      </c>
      <c r="E62" s="113">
        <f>SUMIF(huong_dan_ky_II_2019_2020!$B$12:$B$153,'Tong hop'!B62,huong_dan_ky_II_2019_2020!$K$12:$K$153)</f>
        <v>1</v>
      </c>
      <c r="F62" s="7">
        <f>SUMIF(huong_dan_ky_II_2019_2020!$B$12:$B$153,'Tong hop'!B62,huong_dan_ky_II_2019_2020!$L$12:$L$153)</f>
        <v>20</v>
      </c>
      <c r="G62" s="114">
        <f>SUMIF(huong_dan_ky_II_2019_2020!$B$12:$B$153,'Tong hop'!B62,huong_dan_ky_II_2019_2020!$N$12:$N$153)</f>
        <v>1000000</v>
      </c>
      <c r="H62" s="8"/>
      <c r="I62" s="4" t="s">
        <v>760</v>
      </c>
      <c r="J62" s="4" t="str">
        <f>VLOOKUP(LEFT(I62,2),Ma_Khoa!$A$2:$C$18,3,0)</f>
        <v>Nông học</v>
      </c>
    </row>
    <row r="63" spans="1:10" ht="29.1" customHeight="1">
      <c r="A63" s="7">
        <f t="shared" si="0"/>
        <v>52</v>
      </c>
      <c r="B63" s="7" t="s">
        <v>452</v>
      </c>
      <c r="C63" s="131" t="s">
        <v>362</v>
      </c>
      <c r="D63" s="132" t="s">
        <v>7</v>
      </c>
      <c r="E63" s="113">
        <f>SUMIF(huong_dan_ky_II_2019_2020!$B$12:$B$153,'Tong hop'!B63,huong_dan_ky_II_2019_2020!$K$12:$K$153)</f>
        <v>1</v>
      </c>
      <c r="F63" s="7">
        <f>SUMIF(huong_dan_ky_II_2019_2020!$B$12:$B$153,'Tong hop'!B63,huong_dan_ky_II_2019_2020!$L$12:$L$153)</f>
        <v>40</v>
      </c>
      <c r="G63" s="114">
        <f>SUMIF(huong_dan_ky_II_2019_2020!$B$12:$B$153,'Tong hop'!B63,huong_dan_ky_II_2019_2020!$N$12:$N$153)</f>
        <v>2000000</v>
      </c>
      <c r="H63" s="8"/>
      <c r="I63" s="4" t="s">
        <v>405</v>
      </c>
      <c r="J63" s="4" t="str">
        <f>VLOOKUP(LEFT(I63,2),Ma_Khoa!$A$2:$C$18,3,0)</f>
        <v>Quản lý đất đai</v>
      </c>
    </row>
    <row r="64" spans="1:10" ht="29.1" customHeight="1">
      <c r="A64" s="7">
        <f t="shared" si="0"/>
        <v>53</v>
      </c>
      <c r="B64" s="7" t="s">
        <v>153</v>
      </c>
      <c r="C64" s="131" t="s">
        <v>201</v>
      </c>
      <c r="D64" s="132" t="s">
        <v>194</v>
      </c>
      <c r="E64" s="113">
        <f>SUMIF(huong_dan_ky_II_2019_2020!$B$12:$B$153,'Tong hop'!B64,huong_dan_ky_II_2019_2020!$K$12:$K$153)</f>
        <v>1</v>
      </c>
      <c r="F64" s="7">
        <f>SUMIF(huong_dan_ky_II_2019_2020!$B$12:$B$153,'Tong hop'!B64,huong_dan_ky_II_2019_2020!$L$12:$L$153)</f>
        <v>20</v>
      </c>
      <c r="G64" s="114">
        <f>SUMIF(huong_dan_ky_II_2019_2020!$B$12:$B$153,'Tong hop'!B64,huong_dan_ky_II_2019_2020!$N$12:$N$153)</f>
        <v>1000000</v>
      </c>
      <c r="H64" s="8"/>
      <c r="I64" s="4" t="s">
        <v>405</v>
      </c>
      <c r="J64" s="4" t="str">
        <f>VLOOKUP(LEFT(I64,2),Ma_Khoa!$A$2:$C$18,3,0)</f>
        <v>Quản lý đất đai</v>
      </c>
    </row>
    <row r="65" spans="1:10" ht="29.1" customHeight="1">
      <c r="A65" s="7">
        <f t="shared" si="0"/>
        <v>54</v>
      </c>
      <c r="B65" s="7" t="s">
        <v>453</v>
      </c>
      <c r="C65" s="131" t="s">
        <v>359</v>
      </c>
      <c r="D65" s="132" t="s">
        <v>222</v>
      </c>
      <c r="E65" s="113">
        <f>SUMIF(huong_dan_ky_II_2019_2020!$B$12:$B$153,'Tong hop'!B65,huong_dan_ky_II_2019_2020!$K$12:$K$153)</f>
        <v>2</v>
      </c>
      <c r="F65" s="7">
        <f>SUMIF(huong_dan_ky_II_2019_2020!$B$12:$B$153,'Tong hop'!B65,huong_dan_ky_II_2019_2020!$L$12:$L$153)</f>
        <v>24</v>
      </c>
      <c r="G65" s="114">
        <f>SUMIF(huong_dan_ky_II_2019_2020!$B$12:$B$153,'Tong hop'!B65,huong_dan_ky_II_2019_2020!$N$12:$N$153)</f>
        <v>1200000</v>
      </c>
      <c r="H65" s="8"/>
      <c r="I65" s="4" t="s">
        <v>405</v>
      </c>
      <c r="J65" s="4" t="str">
        <f>VLOOKUP(LEFT(I65,2),Ma_Khoa!$A$2:$C$18,3,0)</f>
        <v>Quản lý đất đai</v>
      </c>
    </row>
    <row r="66" spans="1:10" ht="29.1" customHeight="1">
      <c r="A66" s="7">
        <f t="shared" si="0"/>
        <v>55</v>
      </c>
      <c r="B66" s="7" t="s">
        <v>154</v>
      </c>
      <c r="C66" s="131" t="s">
        <v>210</v>
      </c>
      <c r="D66" s="132" t="s">
        <v>160</v>
      </c>
      <c r="E66" s="113">
        <f>SUMIF(huong_dan_ky_II_2019_2020!$B$12:$B$153,'Tong hop'!B66,huong_dan_ky_II_2019_2020!$K$12:$K$153)</f>
        <v>3</v>
      </c>
      <c r="F66" s="7">
        <f>SUMIF(huong_dan_ky_II_2019_2020!$B$12:$B$153,'Tong hop'!B66,huong_dan_ky_II_2019_2020!$L$12:$L$153)</f>
        <v>34</v>
      </c>
      <c r="G66" s="114">
        <f>SUMIF(huong_dan_ky_II_2019_2020!$B$12:$B$153,'Tong hop'!B66,huong_dan_ky_II_2019_2020!$N$12:$N$153)</f>
        <v>1700000</v>
      </c>
      <c r="H66" s="8"/>
      <c r="I66" s="4" t="s">
        <v>405</v>
      </c>
      <c r="J66" s="4" t="str">
        <f>VLOOKUP(LEFT(I66,2),Ma_Khoa!$A$2:$C$18,3,0)</f>
        <v>Quản lý đất đai</v>
      </c>
    </row>
    <row r="67" spans="1:10" ht="29.1" customHeight="1">
      <c r="A67" s="7">
        <f t="shared" si="0"/>
        <v>56</v>
      </c>
      <c r="B67" s="7" t="s">
        <v>267</v>
      </c>
      <c r="C67" s="131" t="s">
        <v>274</v>
      </c>
      <c r="D67" s="132" t="s">
        <v>191</v>
      </c>
      <c r="E67" s="113">
        <f>SUMIF(huong_dan_ky_II_2019_2020!$B$12:$B$153,'Tong hop'!B67,huong_dan_ky_II_2019_2020!$K$12:$K$153)</f>
        <v>2</v>
      </c>
      <c r="F67" s="7">
        <f>SUMIF(huong_dan_ky_II_2019_2020!$B$12:$B$153,'Tong hop'!B67,huong_dan_ky_II_2019_2020!$L$12:$L$153)</f>
        <v>20</v>
      </c>
      <c r="G67" s="114">
        <f>SUMIF(huong_dan_ky_II_2019_2020!$B$12:$B$153,'Tong hop'!B67,huong_dan_ky_II_2019_2020!$N$12:$N$153)</f>
        <v>1000000</v>
      </c>
      <c r="H67" s="8"/>
      <c r="I67" s="4" t="s">
        <v>405</v>
      </c>
      <c r="J67" s="4" t="str">
        <f>VLOOKUP(LEFT(I67,2),Ma_Khoa!$A$2:$C$18,3,0)</f>
        <v>Quản lý đất đai</v>
      </c>
    </row>
    <row r="68" spans="1:10" ht="29.1" customHeight="1">
      <c r="A68" s="7">
        <f t="shared" si="0"/>
        <v>57</v>
      </c>
      <c r="B68" s="7" t="s">
        <v>270</v>
      </c>
      <c r="C68" s="131" t="s">
        <v>148</v>
      </c>
      <c r="D68" s="132" t="s">
        <v>253</v>
      </c>
      <c r="E68" s="113">
        <f>SUMIF(huong_dan_ky_II_2019_2020!$B$12:$B$153,'Tong hop'!B68,huong_dan_ky_II_2019_2020!$K$12:$K$153)</f>
        <v>1</v>
      </c>
      <c r="F68" s="7">
        <f>SUMIF(huong_dan_ky_II_2019_2020!$B$12:$B$153,'Tong hop'!B68,huong_dan_ky_II_2019_2020!$L$12:$L$153)</f>
        <v>10</v>
      </c>
      <c r="G68" s="114">
        <f>SUMIF(huong_dan_ky_II_2019_2020!$B$12:$B$153,'Tong hop'!B68,huong_dan_ky_II_2019_2020!$N$12:$N$153)</f>
        <v>500000</v>
      </c>
      <c r="H68" s="8"/>
      <c r="I68" s="4" t="s">
        <v>405</v>
      </c>
      <c r="J68" s="4" t="str">
        <f>VLOOKUP(LEFT(I68,2),Ma_Khoa!$A$2:$C$18,3,0)</f>
        <v>Quản lý đất đai</v>
      </c>
    </row>
    <row r="69" spans="1:10" ht="29.1" customHeight="1">
      <c r="A69" s="7">
        <f t="shared" si="0"/>
        <v>58</v>
      </c>
      <c r="B69" s="7" t="s">
        <v>315</v>
      </c>
      <c r="C69" s="131" t="s">
        <v>188</v>
      </c>
      <c r="D69" s="132" t="s">
        <v>9</v>
      </c>
      <c r="E69" s="113">
        <f>SUMIF(huong_dan_ky_II_2019_2020!$B$12:$B$153,'Tong hop'!B69,huong_dan_ky_II_2019_2020!$K$12:$K$153)</f>
        <v>1</v>
      </c>
      <c r="F69" s="7">
        <f>SUMIF(huong_dan_ky_II_2019_2020!$B$12:$B$153,'Tong hop'!B69,huong_dan_ky_II_2019_2020!$L$12:$L$153)</f>
        <v>20</v>
      </c>
      <c r="G69" s="114">
        <f>SUMIF(huong_dan_ky_II_2019_2020!$B$12:$B$153,'Tong hop'!B69,huong_dan_ky_II_2019_2020!$N$12:$N$153)</f>
        <v>1000000</v>
      </c>
      <c r="H69" s="8"/>
      <c r="I69" s="4" t="s">
        <v>405</v>
      </c>
      <c r="J69" s="4" t="str">
        <f>VLOOKUP(LEFT(I69,2),Ma_Khoa!$A$2:$C$18,3,0)</f>
        <v>Quản lý đất đai</v>
      </c>
    </row>
    <row r="70" spans="1:10" ht="29.1" customHeight="1">
      <c r="A70" s="7">
        <f t="shared" si="0"/>
        <v>59</v>
      </c>
      <c r="B70" s="7" t="s">
        <v>322</v>
      </c>
      <c r="C70" s="131" t="s">
        <v>330</v>
      </c>
      <c r="D70" s="132" t="s">
        <v>249</v>
      </c>
      <c r="E70" s="113">
        <f>SUMIF(huong_dan_ky_II_2019_2020!$B$12:$B$153,'Tong hop'!B70,huong_dan_ky_II_2019_2020!$K$12:$K$153)</f>
        <v>1</v>
      </c>
      <c r="F70" s="7">
        <f>SUMIF(huong_dan_ky_II_2019_2020!$B$12:$B$153,'Tong hop'!B70,huong_dan_ky_II_2019_2020!$L$12:$L$153)</f>
        <v>10</v>
      </c>
      <c r="G70" s="114">
        <f>SUMIF(huong_dan_ky_II_2019_2020!$B$12:$B$153,'Tong hop'!B70,huong_dan_ky_II_2019_2020!$N$12:$N$153)</f>
        <v>500000</v>
      </c>
      <c r="H70" s="8"/>
      <c r="I70" s="4" t="s">
        <v>405</v>
      </c>
      <c r="J70" s="4" t="str">
        <f>VLOOKUP(LEFT(I70,2),Ma_Khoa!$A$2:$C$18,3,0)</f>
        <v>Quản lý đất đai</v>
      </c>
    </row>
    <row r="71" spans="1:10" ht="29.1" customHeight="1">
      <c r="A71" s="7">
        <f t="shared" si="0"/>
        <v>60</v>
      </c>
      <c r="B71" s="7" t="s">
        <v>353</v>
      </c>
      <c r="C71" s="131" t="s">
        <v>386</v>
      </c>
      <c r="D71" s="132" t="s">
        <v>370</v>
      </c>
      <c r="E71" s="113">
        <f>SUMIF(huong_dan_ky_II_2019_2020!$B$12:$B$153,'Tong hop'!B71,huong_dan_ky_II_2019_2020!$K$12:$K$153)</f>
        <v>1</v>
      </c>
      <c r="F71" s="7">
        <f>SUMIF(huong_dan_ky_II_2019_2020!$B$12:$B$153,'Tong hop'!B71,huong_dan_ky_II_2019_2020!$L$12:$L$153)</f>
        <v>40</v>
      </c>
      <c r="G71" s="114">
        <f>SUMIF(huong_dan_ky_II_2019_2020!$B$12:$B$153,'Tong hop'!B71,huong_dan_ky_II_2019_2020!$N$12:$N$153)</f>
        <v>2000000</v>
      </c>
      <c r="H71" s="8"/>
      <c r="I71" s="4" t="s">
        <v>405</v>
      </c>
      <c r="J71" s="4" t="str">
        <f>VLOOKUP(LEFT(I71,2),Ma_Khoa!$A$2:$C$18,3,0)</f>
        <v>Quản lý đất đai</v>
      </c>
    </row>
    <row r="72" spans="1:10" ht="29.1" customHeight="1">
      <c r="A72" s="7">
        <f t="shared" si="0"/>
        <v>61</v>
      </c>
      <c r="B72" s="7" t="s">
        <v>454</v>
      </c>
      <c r="C72" s="131" t="s">
        <v>519</v>
      </c>
      <c r="D72" s="132" t="s">
        <v>363</v>
      </c>
      <c r="E72" s="113">
        <f>SUMIF(huong_dan_ky_II_2019_2020!$B$12:$B$153,'Tong hop'!B72,huong_dan_ky_II_2019_2020!$K$12:$K$153)</f>
        <v>1</v>
      </c>
      <c r="F72" s="7">
        <f>SUMIF(huong_dan_ky_II_2019_2020!$B$12:$B$153,'Tong hop'!B72,huong_dan_ky_II_2019_2020!$L$12:$L$153)</f>
        <v>28</v>
      </c>
      <c r="G72" s="114">
        <f>SUMIF(huong_dan_ky_II_2019_2020!$B$12:$B$153,'Tong hop'!B72,huong_dan_ky_II_2019_2020!$N$12:$N$153)</f>
        <v>1400000</v>
      </c>
      <c r="H72" s="8"/>
      <c r="I72" s="4" t="s">
        <v>405</v>
      </c>
      <c r="J72" s="4" t="str">
        <f>VLOOKUP(LEFT(I72,2),Ma_Khoa!$A$2:$C$18,3,0)</f>
        <v>Quản lý đất đai</v>
      </c>
    </row>
    <row r="73" spans="1:10" ht="29.1" customHeight="1">
      <c r="A73" s="7">
        <f t="shared" si="0"/>
        <v>62</v>
      </c>
      <c r="B73" s="7" t="s">
        <v>455</v>
      </c>
      <c r="C73" s="131" t="s">
        <v>520</v>
      </c>
      <c r="D73" s="132" t="s">
        <v>385</v>
      </c>
      <c r="E73" s="113">
        <f>SUMIF(huong_dan_ky_II_2019_2020!$B$12:$B$153,'Tong hop'!B73,huong_dan_ky_II_2019_2020!$K$12:$K$153)</f>
        <v>1</v>
      </c>
      <c r="F73" s="7">
        <f>SUMIF(huong_dan_ky_II_2019_2020!$B$12:$B$153,'Tong hop'!B73,huong_dan_ky_II_2019_2020!$L$12:$L$153)</f>
        <v>40</v>
      </c>
      <c r="G73" s="114">
        <f>SUMIF(huong_dan_ky_II_2019_2020!$B$12:$B$153,'Tong hop'!B73,huong_dan_ky_II_2019_2020!$N$12:$N$153)</f>
        <v>2000000</v>
      </c>
      <c r="H73" s="8"/>
      <c r="I73" s="4" t="s">
        <v>761</v>
      </c>
      <c r="J73" s="4" t="str">
        <f>VLOOKUP(LEFT(I73,2),Ma_Khoa!$A$2:$C$18,3,0)</f>
        <v>Quản lý đất đai</v>
      </c>
    </row>
    <row r="74" spans="1:10" ht="29.1" customHeight="1">
      <c r="A74" s="7">
        <f t="shared" si="0"/>
        <v>63</v>
      </c>
      <c r="B74" s="7" t="s">
        <v>456</v>
      </c>
      <c r="C74" s="131" t="s">
        <v>148</v>
      </c>
      <c r="D74" s="132" t="s">
        <v>232</v>
      </c>
      <c r="E74" s="113">
        <f>SUMIF(huong_dan_ky_II_2019_2020!$B$12:$B$153,'Tong hop'!B74,huong_dan_ky_II_2019_2020!$K$12:$K$153)</f>
        <v>1</v>
      </c>
      <c r="F74" s="7">
        <f>SUMIF(huong_dan_ky_II_2019_2020!$B$12:$B$153,'Tong hop'!B74,huong_dan_ky_II_2019_2020!$L$12:$L$153)</f>
        <v>20</v>
      </c>
      <c r="G74" s="114">
        <f>SUMIF(huong_dan_ky_II_2019_2020!$B$12:$B$153,'Tong hop'!B74,huong_dan_ky_II_2019_2020!$N$12:$N$153)</f>
        <v>1000000</v>
      </c>
      <c r="H74" s="8"/>
      <c r="I74" s="4" t="s">
        <v>418</v>
      </c>
      <c r="J74" s="4" t="str">
        <f>VLOOKUP(LEFT(I74,2),Ma_Khoa!$A$2:$C$18,3,0)</f>
        <v>Quản lý đất đai</v>
      </c>
    </row>
    <row r="75" spans="1:10" ht="29.1" customHeight="1">
      <c r="A75" s="7">
        <f t="shared" si="0"/>
        <v>64</v>
      </c>
      <c r="B75" s="7" t="s">
        <v>343</v>
      </c>
      <c r="C75" s="131" t="s">
        <v>374</v>
      </c>
      <c r="D75" s="132" t="s">
        <v>375</v>
      </c>
      <c r="E75" s="113">
        <f>SUMIF(huong_dan_ky_II_2019_2020!$B$12:$B$153,'Tong hop'!B75,huong_dan_ky_II_2019_2020!$K$12:$K$153)</f>
        <v>2</v>
      </c>
      <c r="F75" s="7">
        <f>SUMIF(huong_dan_ky_II_2019_2020!$B$12:$B$153,'Tong hop'!B75,huong_dan_ky_II_2019_2020!$L$12:$L$153)</f>
        <v>28</v>
      </c>
      <c r="G75" s="114">
        <f>SUMIF(huong_dan_ky_II_2019_2020!$B$12:$B$153,'Tong hop'!B75,huong_dan_ky_II_2019_2020!$N$12:$N$153)</f>
        <v>1300000</v>
      </c>
      <c r="H75" s="8"/>
      <c r="I75" s="4" t="s">
        <v>406</v>
      </c>
      <c r="J75" s="4" t="str">
        <f>VLOOKUP(LEFT(I75,2),Ma_Khoa!$A$2:$C$18,3,0)</f>
        <v>Công nghệ sinh học</v>
      </c>
    </row>
    <row r="76" spans="1:10" ht="29.1" customHeight="1">
      <c r="A76" s="7">
        <f t="shared" si="0"/>
        <v>65</v>
      </c>
      <c r="B76" s="7" t="s">
        <v>158</v>
      </c>
      <c r="C76" s="131" t="s">
        <v>145</v>
      </c>
      <c r="D76" s="132" t="s">
        <v>193</v>
      </c>
      <c r="E76" s="113">
        <f>SUMIF(huong_dan_ky_II_2019_2020!$B$12:$B$153,'Tong hop'!B76,huong_dan_ky_II_2019_2020!$K$12:$K$153)</f>
        <v>1</v>
      </c>
      <c r="F76" s="7">
        <f>SUMIF(huong_dan_ky_II_2019_2020!$B$12:$B$153,'Tong hop'!B76,huong_dan_ky_II_2019_2020!$L$12:$L$153)</f>
        <v>6</v>
      </c>
      <c r="G76" s="114">
        <f>SUMIF(huong_dan_ky_II_2019_2020!$B$12:$B$153,'Tong hop'!B76,huong_dan_ky_II_2019_2020!$N$12:$N$153)</f>
        <v>400000</v>
      </c>
      <c r="H76" s="8"/>
      <c r="I76" s="4" t="s">
        <v>406</v>
      </c>
      <c r="J76" s="4" t="str">
        <f>VLOOKUP(LEFT(I76,2),Ma_Khoa!$A$2:$C$18,3,0)</f>
        <v>Công nghệ sinh học</v>
      </c>
    </row>
    <row r="77" spans="1:10" ht="29.1" customHeight="1">
      <c r="A77" s="7">
        <f t="shared" si="0"/>
        <v>66</v>
      </c>
      <c r="B77" s="7" t="s">
        <v>350</v>
      </c>
      <c r="C77" s="131" t="s">
        <v>380</v>
      </c>
      <c r="D77" s="132" t="s">
        <v>189</v>
      </c>
      <c r="E77" s="113">
        <f>SUMIF(huong_dan_ky_II_2019_2020!$B$12:$B$153,'Tong hop'!B77,huong_dan_ky_II_2019_2020!$K$12:$K$153)</f>
        <v>1</v>
      </c>
      <c r="F77" s="7">
        <f>SUMIF(huong_dan_ky_II_2019_2020!$B$12:$B$153,'Tong hop'!B77,huong_dan_ky_II_2019_2020!$L$12:$L$153)</f>
        <v>6</v>
      </c>
      <c r="G77" s="114">
        <f>SUMIF(huong_dan_ky_II_2019_2020!$B$12:$B$153,'Tong hop'!B77,huong_dan_ky_II_2019_2020!$N$12:$N$153)</f>
        <v>400000</v>
      </c>
      <c r="H77" s="8"/>
      <c r="I77" s="4" t="s">
        <v>406</v>
      </c>
      <c r="J77" s="4" t="str">
        <f>VLOOKUP(LEFT(I77,2),Ma_Khoa!$A$2:$C$18,3,0)</f>
        <v>Công nghệ sinh học</v>
      </c>
    </row>
    <row r="78" spans="1:10" ht="29.1" customHeight="1">
      <c r="A78" s="7">
        <f t="shared" ref="A78:A89" si="1">A77+1</f>
        <v>67</v>
      </c>
      <c r="B78" s="7" t="s">
        <v>351</v>
      </c>
      <c r="C78" s="131" t="s">
        <v>382</v>
      </c>
      <c r="D78" s="132" t="s">
        <v>383</v>
      </c>
      <c r="E78" s="113">
        <f>SUMIF(huong_dan_ky_II_2019_2020!$B$12:$B$153,'Tong hop'!B78,huong_dan_ky_II_2019_2020!$K$12:$K$153)</f>
        <v>4</v>
      </c>
      <c r="F78" s="7">
        <f>SUMIF(huong_dan_ky_II_2019_2020!$B$12:$B$153,'Tong hop'!B78,huong_dan_ky_II_2019_2020!$L$12:$L$153)</f>
        <v>40</v>
      </c>
      <c r="G78" s="114">
        <f>SUMIF(huong_dan_ky_II_2019_2020!$B$12:$B$153,'Tong hop'!B78,huong_dan_ky_II_2019_2020!$N$12:$N$153)</f>
        <v>2100000</v>
      </c>
      <c r="H78" s="8"/>
      <c r="I78" s="4" t="s">
        <v>406</v>
      </c>
      <c r="J78" s="4" t="str">
        <f>VLOOKUP(LEFT(I78,2),Ma_Khoa!$A$2:$C$18,3,0)</f>
        <v>Công nghệ sinh học</v>
      </c>
    </row>
    <row r="79" spans="1:10" ht="29.1" customHeight="1">
      <c r="A79" s="7">
        <f t="shared" si="1"/>
        <v>68</v>
      </c>
      <c r="B79" s="7" t="s">
        <v>457</v>
      </c>
      <c r="C79" s="131" t="s">
        <v>145</v>
      </c>
      <c r="D79" s="132" t="s">
        <v>521</v>
      </c>
      <c r="E79" s="113">
        <f>SUMIF(huong_dan_ky_II_2019_2020!$B$12:$B$153,'Tong hop'!B79,huong_dan_ky_II_2019_2020!$K$12:$K$153)</f>
        <v>5</v>
      </c>
      <c r="F79" s="7">
        <f>SUMIF(huong_dan_ky_II_2019_2020!$B$12:$B$153,'Tong hop'!B79,huong_dan_ky_II_2019_2020!$L$12:$L$153)</f>
        <v>30</v>
      </c>
      <c r="G79" s="114">
        <f>SUMIF(huong_dan_ky_II_2019_2020!$B$12:$B$153,'Tong hop'!B79,huong_dan_ky_II_2019_2020!$N$12:$N$153)</f>
        <v>2000000</v>
      </c>
      <c r="H79" s="8"/>
      <c r="I79" s="4" t="s">
        <v>406</v>
      </c>
      <c r="J79" s="4" t="str">
        <f>VLOOKUP(LEFT(I79,2),Ma_Khoa!$A$2:$C$18,3,0)</f>
        <v>Công nghệ sinh học</v>
      </c>
    </row>
    <row r="80" spans="1:10" ht="29.1" customHeight="1">
      <c r="A80" s="7">
        <f t="shared" si="1"/>
        <v>69</v>
      </c>
      <c r="B80" s="7" t="s">
        <v>155</v>
      </c>
      <c r="C80" s="131" t="s">
        <v>201</v>
      </c>
      <c r="D80" s="132" t="s">
        <v>203</v>
      </c>
      <c r="E80" s="113">
        <f>SUMIF(huong_dan_ky_II_2019_2020!$B$12:$B$153,'Tong hop'!B80,huong_dan_ky_II_2019_2020!$K$12:$K$153)</f>
        <v>6</v>
      </c>
      <c r="F80" s="7">
        <f>SUMIF(huong_dan_ky_II_2019_2020!$B$12:$B$153,'Tong hop'!B80,huong_dan_ky_II_2019_2020!$L$12:$L$153)</f>
        <v>74</v>
      </c>
      <c r="G80" s="114">
        <f>SUMIF(huong_dan_ky_II_2019_2020!$B$12:$B$153,'Tong hop'!B80,huong_dan_ky_II_2019_2020!$N$12:$N$153)</f>
        <v>3800000</v>
      </c>
      <c r="H80" s="8"/>
      <c r="I80" s="4" t="s">
        <v>412</v>
      </c>
      <c r="J80" s="4" t="str">
        <f>VLOOKUP(LEFT(I80,2),Ma_Khoa!$A$2:$C$18,3,0)</f>
        <v>Công nghệ sinh học</v>
      </c>
    </row>
    <row r="81" spans="1:10" ht="29.1" customHeight="1">
      <c r="A81" s="7">
        <f t="shared" si="1"/>
        <v>70</v>
      </c>
      <c r="B81" s="7" t="s">
        <v>268</v>
      </c>
      <c r="C81" s="131" t="s">
        <v>197</v>
      </c>
      <c r="D81" s="132" t="s">
        <v>192</v>
      </c>
      <c r="E81" s="113">
        <f>SUMIF(huong_dan_ky_II_2019_2020!$B$12:$B$153,'Tong hop'!B81,huong_dan_ky_II_2019_2020!$K$12:$K$153)</f>
        <v>1</v>
      </c>
      <c r="F81" s="7">
        <f>SUMIF(huong_dan_ky_II_2019_2020!$B$12:$B$153,'Tong hop'!B81,huong_dan_ky_II_2019_2020!$L$12:$L$153)</f>
        <v>6</v>
      </c>
      <c r="G81" s="114">
        <f>SUMIF(huong_dan_ky_II_2019_2020!$B$12:$B$153,'Tong hop'!B81,huong_dan_ky_II_2019_2020!$N$12:$N$153)</f>
        <v>400000</v>
      </c>
      <c r="H81" s="8"/>
      <c r="I81" s="4" t="s">
        <v>412</v>
      </c>
      <c r="J81" s="4" t="str">
        <f>VLOOKUP(LEFT(I81,2),Ma_Khoa!$A$2:$C$18,3,0)</f>
        <v>Công nghệ sinh học</v>
      </c>
    </row>
    <row r="82" spans="1:10" ht="29.1" customHeight="1">
      <c r="A82" s="7">
        <f t="shared" si="1"/>
        <v>71</v>
      </c>
      <c r="B82" s="7" t="s">
        <v>317</v>
      </c>
      <c r="C82" s="131" t="s">
        <v>11</v>
      </c>
      <c r="D82" s="132" t="s">
        <v>192</v>
      </c>
      <c r="E82" s="113">
        <f>SUMIF(huong_dan_ky_II_2019_2020!$B$12:$B$153,'Tong hop'!B82,huong_dan_ky_II_2019_2020!$K$12:$K$153)</f>
        <v>3</v>
      </c>
      <c r="F82" s="7">
        <f>SUMIF(huong_dan_ky_II_2019_2020!$B$12:$B$153,'Tong hop'!B82,huong_dan_ky_II_2019_2020!$L$12:$L$153)</f>
        <v>18</v>
      </c>
      <c r="G82" s="114">
        <f>SUMIF(huong_dan_ky_II_2019_2020!$B$12:$B$153,'Tong hop'!B82,huong_dan_ky_II_2019_2020!$N$12:$N$153)</f>
        <v>1200000</v>
      </c>
      <c r="H82" s="8"/>
      <c r="I82" s="4" t="s">
        <v>412</v>
      </c>
      <c r="J82" s="4" t="str">
        <f>VLOOKUP(LEFT(I82,2),Ma_Khoa!$A$2:$C$18,3,0)</f>
        <v>Công nghệ sinh học</v>
      </c>
    </row>
    <row r="83" spans="1:10" ht="29.1" customHeight="1">
      <c r="A83" s="7">
        <f t="shared" si="1"/>
        <v>72</v>
      </c>
      <c r="B83" s="7" t="s">
        <v>458</v>
      </c>
      <c r="C83" s="131" t="s">
        <v>522</v>
      </c>
      <c r="D83" s="132" t="s">
        <v>189</v>
      </c>
      <c r="E83" s="113">
        <f>SUMIF(huong_dan_ky_II_2019_2020!$B$12:$B$153,'Tong hop'!B83,huong_dan_ky_II_2019_2020!$K$12:$K$153)</f>
        <v>1</v>
      </c>
      <c r="F83" s="7">
        <f>SUMIF(huong_dan_ky_II_2019_2020!$B$12:$B$153,'Tong hop'!B83,huong_dan_ky_II_2019_2020!$L$12:$L$153)</f>
        <v>14</v>
      </c>
      <c r="G83" s="114">
        <f>SUMIF(huong_dan_ky_II_2019_2020!$B$12:$B$153,'Tong hop'!B83,huong_dan_ky_II_2019_2020!$N$12:$N$153)</f>
        <v>650000</v>
      </c>
      <c r="H83" s="8"/>
      <c r="I83" s="4" t="s">
        <v>420</v>
      </c>
      <c r="J83" s="4" t="str">
        <f>VLOOKUP(LEFT(I83,2),Ma_Khoa!$A$2:$C$18,3,0)</f>
        <v>Công nghệ sinh học</v>
      </c>
    </row>
    <row r="84" spans="1:10" ht="29.1" customHeight="1">
      <c r="A84" s="7">
        <f t="shared" si="1"/>
        <v>73</v>
      </c>
      <c r="B84" s="7" t="s">
        <v>459</v>
      </c>
      <c r="C84" s="131" t="s">
        <v>523</v>
      </c>
      <c r="D84" s="132" t="s">
        <v>278</v>
      </c>
      <c r="E84" s="113">
        <f>SUMIF(huong_dan_ky_II_2019_2020!$B$12:$B$153,'Tong hop'!B84,huong_dan_ky_II_2019_2020!$K$12:$K$153)</f>
        <v>1</v>
      </c>
      <c r="F84" s="7">
        <f>SUMIF(huong_dan_ky_II_2019_2020!$B$12:$B$153,'Tong hop'!B84,huong_dan_ky_II_2019_2020!$L$12:$L$153)</f>
        <v>6</v>
      </c>
      <c r="G84" s="114">
        <f>SUMIF(huong_dan_ky_II_2019_2020!$B$12:$B$153,'Tong hop'!B84,huong_dan_ky_II_2019_2020!$N$12:$N$153)</f>
        <v>400000</v>
      </c>
      <c r="H84" s="8"/>
      <c r="I84" s="4" t="s">
        <v>420</v>
      </c>
      <c r="J84" s="4" t="str">
        <f>VLOOKUP(LEFT(I84,2),Ma_Khoa!$A$2:$C$18,3,0)</f>
        <v>Công nghệ sinh học</v>
      </c>
    </row>
    <row r="85" spans="1:10" ht="29.1" customHeight="1">
      <c r="A85" s="7">
        <f t="shared" si="1"/>
        <v>74</v>
      </c>
      <c r="B85" s="7" t="s">
        <v>331</v>
      </c>
      <c r="C85" s="131" t="s">
        <v>354</v>
      </c>
      <c r="D85" s="132" t="s">
        <v>2</v>
      </c>
      <c r="E85" s="113">
        <f>SUMIF(huong_dan_ky_II_2019_2020!$B$12:$B$153,'Tong hop'!B85,huong_dan_ky_II_2019_2020!$K$12:$K$153)</f>
        <v>1</v>
      </c>
      <c r="F85" s="7">
        <f>SUMIF(huong_dan_ky_II_2019_2020!$B$12:$B$153,'Tong hop'!B85,huong_dan_ky_II_2019_2020!$L$12:$L$153)</f>
        <v>12</v>
      </c>
      <c r="G85" s="114">
        <f>SUMIF(huong_dan_ky_II_2019_2020!$B$12:$B$153,'Tong hop'!B85,huong_dan_ky_II_2019_2020!$N$12:$N$153)</f>
        <v>600000</v>
      </c>
      <c r="H85" s="8"/>
      <c r="I85" s="4" t="s">
        <v>403</v>
      </c>
      <c r="J85" s="4" t="str">
        <f>VLOOKUP(LEFT(I85,2),Ma_Khoa!$A$2:$C$18,3,0)</f>
        <v>Thú y</v>
      </c>
    </row>
    <row r="86" spans="1:10" ht="29.1" customHeight="1">
      <c r="A86" s="7">
        <f t="shared" si="1"/>
        <v>75</v>
      </c>
      <c r="B86" s="7" t="s">
        <v>333</v>
      </c>
      <c r="C86" s="131" t="s">
        <v>360</v>
      </c>
      <c r="D86" s="132" t="s">
        <v>361</v>
      </c>
      <c r="E86" s="113">
        <f>SUMIF(huong_dan_ky_II_2019_2020!$B$12:$B$153,'Tong hop'!B86,huong_dan_ky_II_2019_2020!$K$12:$K$153)</f>
        <v>1</v>
      </c>
      <c r="F86" s="7">
        <f>SUMIF(huong_dan_ky_II_2019_2020!$B$12:$B$153,'Tong hop'!B86,huong_dan_ky_II_2019_2020!$L$12:$L$153)</f>
        <v>12</v>
      </c>
      <c r="G86" s="114">
        <f>SUMIF(huong_dan_ky_II_2019_2020!$B$12:$B$153,'Tong hop'!B86,huong_dan_ky_II_2019_2020!$N$12:$N$153)</f>
        <v>600000</v>
      </c>
      <c r="H86" s="8"/>
      <c r="I86" s="4" t="s">
        <v>403</v>
      </c>
      <c r="J86" s="4" t="str">
        <f>VLOOKUP(LEFT(I86,2),Ma_Khoa!$A$2:$C$18,3,0)</f>
        <v>Thú y</v>
      </c>
    </row>
    <row r="87" spans="1:10" ht="29.1" customHeight="1">
      <c r="A87" s="7">
        <f t="shared" si="1"/>
        <v>76</v>
      </c>
      <c r="B87" s="7" t="s">
        <v>460</v>
      </c>
      <c r="C87" s="131" t="s">
        <v>524</v>
      </c>
      <c r="D87" s="132" t="s">
        <v>525</v>
      </c>
      <c r="E87" s="113">
        <f>SUMIF(huong_dan_ky_II_2019_2020!$B$12:$B$153,'Tong hop'!B87,huong_dan_ky_II_2019_2020!$K$12:$K$153)</f>
        <v>2</v>
      </c>
      <c r="F87" s="7">
        <f>SUMIF(huong_dan_ky_II_2019_2020!$B$12:$B$153,'Tong hop'!B87,huong_dan_ky_II_2019_2020!$L$12:$L$153)</f>
        <v>24</v>
      </c>
      <c r="G87" s="114">
        <f>SUMIF(huong_dan_ky_II_2019_2020!$B$12:$B$153,'Tong hop'!B87,huong_dan_ky_II_2019_2020!$N$12:$N$153)</f>
        <v>1200000</v>
      </c>
      <c r="H87" s="8"/>
      <c r="I87" s="4" t="s">
        <v>403</v>
      </c>
      <c r="J87" s="4" t="str">
        <f>VLOOKUP(LEFT(I87,2),Ma_Khoa!$A$2:$C$18,3,0)</f>
        <v>Thú y</v>
      </c>
    </row>
    <row r="88" spans="1:10" ht="29.1" customHeight="1">
      <c r="A88" s="7">
        <f t="shared" si="1"/>
        <v>77</v>
      </c>
      <c r="B88" s="7" t="s">
        <v>265</v>
      </c>
      <c r="C88" s="131" t="s">
        <v>273</v>
      </c>
      <c r="D88" s="132" t="s">
        <v>189</v>
      </c>
      <c r="E88" s="113">
        <f>SUMIF(huong_dan_ky_II_2019_2020!$B$12:$B$153,'Tong hop'!B88,huong_dan_ky_II_2019_2020!$K$12:$K$153)</f>
        <v>1</v>
      </c>
      <c r="F88" s="7">
        <f>SUMIF(huong_dan_ky_II_2019_2020!$B$12:$B$153,'Tong hop'!B88,huong_dan_ky_II_2019_2020!$L$12:$L$153)</f>
        <v>10</v>
      </c>
      <c r="G88" s="114">
        <f>SUMIF(huong_dan_ky_II_2019_2020!$B$12:$B$153,'Tong hop'!B88,huong_dan_ky_II_2019_2020!$N$12:$N$153)</f>
        <v>500000</v>
      </c>
      <c r="H88" s="8"/>
      <c r="I88" s="4" t="s">
        <v>403</v>
      </c>
      <c r="J88" s="4" t="str">
        <f>VLOOKUP(LEFT(I88,2),Ma_Khoa!$A$2:$C$18,3,0)</f>
        <v>Thú y</v>
      </c>
    </row>
    <row r="89" spans="1:10" ht="29.1" customHeight="1">
      <c r="A89" s="7">
        <f t="shared" si="1"/>
        <v>78</v>
      </c>
      <c r="B89" s="7" t="s">
        <v>461</v>
      </c>
      <c r="C89" s="131" t="s">
        <v>523</v>
      </c>
      <c r="D89" s="132" t="s">
        <v>190</v>
      </c>
      <c r="E89" s="113">
        <f>SUMIF(huong_dan_ky_II_2019_2020!$B$12:$B$153,'Tong hop'!B89,huong_dan_ky_II_2019_2020!$K$12:$K$153)</f>
        <v>4</v>
      </c>
      <c r="F89" s="7">
        <f>SUMIF(huong_dan_ky_II_2019_2020!$B$12:$B$153,'Tong hop'!B89,huong_dan_ky_II_2019_2020!$L$12:$L$153)</f>
        <v>75</v>
      </c>
      <c r="G89" s="114">
        <f>SUMIF(huong_dan_ky_II_2019_2020!$B$12:$B$153,'Tong hop'!B89,huong_dan_ky_II_2019_2020!$N$12:$N$153)</f>
        <v>3900000</v>
      </c>
      <c r="H89" s="8"/>
      <c r="I89" s="4" t="s">
        <v>764</v>
      </c>
      <c r="J89" s="4" t="str">
        <f>VLOOKUP(LEFT(I89,2),Ma_Khoa!$A$2:$C$18,3,0)</f>
        <v>Thú y</v>
      </c>
    </row>
    <row r="90" spans="1:10" hidden="1">
      <c r="A90" s="102"/>
      <c r="B90" s="100"/>
      <c r="C90" s="103"/>
      <c r="D90" s="103"/>
      <c r="E90" s="101"/>
      <c r="F90" s="100"/>
      <c r="G90" s="104"/>
      <c r="H90" s="102"/>
    </row>
    <row r="91" spans="1:10" ht="26.25" customHeight="1">
      <c r="A91" s="105"/>
      <c r="B91" s="106"/>
      <c r="C91" s="140" t="s">
        <v>242</v>
      </c>
      <c r="D91" s="140"/>
      <c r="E91" s="107">
        <f>SUBTOTAL(9,E12:E90)</f>
        <v>141</v>
      </c>
      <c r="F91" s="107">
        <f>SUBTOTAL(9,F12:F90)</f>
        <v>3283</v>
      </c>
      <c r="G91" s="108">
        <f>SUBTOTAL(9,G12:G90)</f>
        <v>166000000</v>
      </c>
      <c r="H91" s="105"/>
    </row>
    <row r="92" spans="1:10" ht="21" customHeight="1">
      <c r="A92" s="78"/>
      <c r="B92" s="79"/>
      <c r="C92" s="66"/>
      <c r="D92" s="66"/>
      <c r="E92" s="80"/>
      <c r="F92" s="80"/>
      <c r="G92" s="80"/>
      <c r="H92" s="78"/>
    </row>
    <row r="93" spans="1:10" ht="21" customHeight="1">
      <c r="A93" s="78"/>
      <c r="B93" s="79"/>
      <c r="C93" s="138" t="s">
        <v>172</v>
      </c>
      <c r="D93" s="138"/>
      <c r="E93" s="80">
        <f>G91</f>
        <v>166000000</v>
      </c>
      <c r="F93" s="80" t="s">
        <v>171</v>
      </c>
      <c r="H93" s="128"/>
    </row>
    <row r="94" spans="1:10">
      <c r="B94" s="4"/>
      <c r="C94" s="118" t="s">
        <v>247</v>
      </c>
      <c r="D94" s="135" t="str">
        <f>tien_so!C13</f>
        <v>Một trăm sáu mươi sáu triệu đồng./.</v>
      </c>
      <c r="E94" s="135"/>
      <c r="F94" s="135"/>
      <c r="G94" s="135"/>
      <c r="H94" s="135"/>
    </row>
    <row r="95" spans="1:10" ht="18.75">
      <c r="C95" s="34"/>
      <c r="D95" s="34"/>
      <c r="F95" s="33"/>
      <c r="G95" s="33"/>
      <c r="H95" s="33"/>
    </row>
  </sheetData>
  <autoFilter ref="A11:H89"/>
  <mergeCells count="11">
    <mergeCell ref="A5:H5"/>
    <mergeCell ref="D94:H94"/>
    <mergeCell ref="A9:H9"/>
    <mergeCell ref="C93:D93"/>
    <mergeCell ref="A6:H6"/>
    <mergeCell ref="C91:D91"/>
    <mergeCell ref="A1:D1"/>
    <mergeCell ref="A2:D2"/>
    <mergeCell ref="A8:H8"/>
    <mergeCell ref="A7:H7"/>
    <mergeCell ref="A4:H4"/>
  </mergeCells>
  <phoneticPr fontId="2" type="noConversion"/>
  <pageMargins left="0.42" right="0.17" top="0.59" bottom="0.56999999999999995" header="0.31" footer="0.28999999999999998"/>
  <pageSetup paperSize="9" scale="97" orientation="portrait" r:id="rId1"/>
  <headerFooter alignWithMargins="0"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R164"/>
  <sheetViews>
    <sheetView showZeros="0" topLeftCell="A147" workbookViewId="0">
      <selection activeCell="A164" sqref="A164"/>
    </sheetView>
  </sheetViews>
  <sheetFormatPr defaultRowHeight="15.75"/>
  <cols>
    <col min="1" max="1" width="4" style="3" customWidth="1"/>
    <col min="2" max="2" width="8.375" style="3" customWidth="1"/>
    <col min="3" max="3" width="12" style="83" bestFit="1" customWidth="1"/>
    <col min="4" max="4" width="7" style="3" hidden="1" customWidth="1"/>
    <col min="5" max="5" width="16.75" style="4" customWidth="1"/>
    <col min="6" max="6" width="6.625" style="4" bestFit="1" customWidth="1"/>
    <col min="7" max="7" width="11" style="4" hidden="1" customWidth="1"/>
    <col min="8" max="8" width="15.375" style="4" hidden="1" customWidth="1"/>
    <col min="9" max="9" width="25.125" style="3" bestFit="1" customWidth="1"/>
    <col min="10" max="10" width="10.875" style="3" customWidth="1"/>
    <col min="11" max="12" width="6.875" style="3" bestFit="1" customWidth="1"/>
    <col min="13" max="13" width="9.875" style="4" customWidth="1"/>
    <col min="14" max="14" width="11.875" style="4" customWidth="1"/>
    <col min="15" max="15" width="26.5" style="4" bestFit="1" customWidth="1"/>
    <col min="16" max="16" width="21.5" style="5" bestFit="1" customWidth="1"/>
    <col min="17" max="17" width="11.375" style="51" customWidth="1"/>
    <col min="18" max="18" width="0" style="4" hidden="1" customWidth="1"/>
    <col min="19" max="16384" width="9" style="4"/>
  </cols>
  <sheetData>
    <row r="1" spans="1:18">
      <c r="A1" s="141" t="s">
        <v>237</v>
      </c>
      <c r="B1" s="141"/>
      <c r="C1" s="141"/>
      <c r="D1" s="141"/>
      <c r="E1" s="141"/>
      <c r="F1" s="141"/>
    </row>
    <row r="2" spans="1:18">
      <c r="A2" s="142" t="s">
        <v>238</v>
      </c>
      <c r="B2" s="142"/>
      <c r="C2" s="142"/>
      <c r="D2" s="142"/>
      <c r="E2" s="142"/>
      <c r="F2" s="142"/>
      <c r="G2" s="15"/>
      <c r="H2" s="15"/>
      <c r="I2" s="6"/>
      <c r="J2" s="6"/>
    </row>
    <row r="3" spans="1:18">
      <c r="G3" s="36"/>
    </row>
    <row r="4" spans="1:18" ht="24" customHeight="1">
      <c r="A4" s="139" t="s">
        <v>422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</row>
    <row r="5" spans="1:18" ht="24" customHeight="1">
      <c r="A5" s="139" t="s">
        <v>168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</row>
    <row r="6" spans="1:18" ht="25.5" customHeight="1">
      <c r="A6" s="137" t="s">
        <v>766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</row>
    <row r="8" spans="1:18" s="43" customFormat="1" ht="36" customHeight="1">
      <c r="A8" s="144" t="s">
        <v>150</v>
      </c>
      <c r="B8" s="143" t="s">
        <v>241</v>
      </c>
      <c r="C8" s="150" t="s">
        <v>243</v>
      </c>
      <c r="D8" s="143" t="s">
        <v>244</v>
      </c>
      <c r="E8" s="152" t="s">
        <v>151</v>
      </c>
      <c r="F8" s="148" t="s">
        <v>149</v>
      </c>
      <c r="G8" s="144" t="s">
        <v>298</v>
      </c>
      <c r="H8" s="144" t="s">
        <v>528</v>
      </c>
      <c r="I8" s="147" t="s">
        <v>264</v>
      </c>
      <c r="J8" s="148"/>
      <c r="K8" s="152" t="s">
        <v>211</v>
      </c>
      <c r="L8" s="148"/>
      <c r="M8" s="143" t="s">
        <v>239</v>
      </c>
      <c r="N8" s="143" t="s">
        <v>240</v>
      </c>
      <c r="O8" s="144" t="s">
        <v>218</v>
      </c>
      <c r="P8" s="145" t="s">
        <v>263</v>
      </c>
      <c r="Q8" s="143" t="s">
        <v>152</v>
      </c>
      <c r="R8" s="143" t="s">
        <v>299</v>
      </c>
    </row>
    <row r="9" spans="1:18" s="44" customFormat="1" ht="77.45" customHeight="1">
      <c r="A9" s="144"/>
      <c r="B9" s="143"/>
      <c r="C9" s="151"/>
      <c r="D9" s="143"/>
      <c r="E9" s="152"/>
      <c r="F9" s="148"/>
      <c r="G9" s="144"/>
      <c r="H9" s="144"/>
      <c r="I9" s="45" t="s">
        <v>165</v>
      </c>
      <c r="J9" s="46" t="s">
        <v>262</v>
      </c>
      <c r="K9" s="46" t="s">
        <v>261</v>
      </c>
      <c r="L9" s="46" t="s">
        <v>166</v>
      </c>
      <c r="M9" s="143"/>
      <c r="N9" s="143"/>
      <c r="O9" s="144"/>
      <c r="P9" s="145"/>
      <c r="Q9" s="143"/>
      <c r="R9" s="143"/>
    </row>
    <row r="10" spans="1:18" s="44" customFormat="1" ht="15" hidden="1" customHeight="1">
      <c r="A10" s="56"/>
      <c r="B10" s="57"/>
      <c r="C10" s="84"/>
      <c r="D10" s="57"/>
      <c r="E10" s="58"/>
      <c r="F10" s="59"/>
      <c r="G10" s="56"/>
      <c r="H10" s="56"/>
      <c r="I10" s="56"/>
      <c r="J10" s="56"/>
      <c r="K10" s="57"/>
      <c r="L10" s="57"/>
      <c r="M10" s="57"/>
      <c r="N10" s="57"/>
      <c r="O10" s="56"/>
      <c r="P10" s="60"/>
      <c r="Q10" s="57"/>
    </row>
    <row r="11" spans="1:18" s="44" customFormat="1" ht="18.75" customHeight="1">
      <c r="A11" s="45">
        <v>1</v>
      </c>
      <c r="B11" s="46">
        <f>A11+1</f>
        <v>2</v>
      </c>
      <c r="C11" s="46">
        <f>B11+1</f>
        <v>3</v>
      </c>
      <c r="D11" s="46">
        <f>C11+1</f>
        <v>4</v>
      </c>
      <c r="E11" s="47">
        <f>C11+1</f>
        <v>4</v>
      </c>
      <c r="F11" s="48">
        <f>E11+1</f>
        <v>5</v>
      </c>
      <c r="G11" s="45" t="s">
        <v>219</v>
      </c>
      <c r="H11" s="45" t="s">
        <v>220</v>
      </c>
      <c r="I11" s="45">
        <f>F11+1</f>
        <v>6</v>
      </c>
      <c r="J11" s="45">
        <f>I11+1</f>
        <v>7</v>
      </c>
      <c r="K11" s="46">
        <f>J11+1</f>
        <v>8</v>
      </c>
      <c r="L11" s="46">
        <f t="shared" ref="L11:Q11" si="0">K11+1</f>
        <v>9</v>
      </c>
      <c r="M11" s="46">
        <f t="shared" si="0"/>
        <v>10</v>
      </c>
      <c r="N11" s="46">
        <f t="shared" si="0"/>
        <v>11</v>
      </c>
      <c r="O11" s="46">
        <f>N11</f>
        <v>11</v>
      </c>
      <c r="P11" s="46">
        <f t="shared" si="0"/>
        <v>12</v>
      </c>
      <c r="Q11" s="46">
        <f t="shared" si="0"/>
        <v>13</v>
      </c>
      <c r="R11" s="45">
        <f>Q11+1</f>
        <v>14</v>
      </c>
    </row>
    <row r="12" spans="1:18" s="43" customFormat="1" ht="27" customHeight="1">
      <c r="A12" s="91">
        <v>1</v>
      </c>
      <c r="B12" s="91" t="s">
        <v>311</v>
      </c>
      <c r="C12" s="91" t="s">
        <v>228</v>
      </c>
      <c r="D12" s="91" t="s">
        <v>228</v>
      </c>
      <c r="E12" s="92" t="s">
        <v>3</v>
      </c>
      <c r="F12" s="93" t="s">
        <v>2</v>
      </c>
      <c r="G12" s="91" t="s">
        <v>206</v>
      </c>
      <c r="H12" s="94" t="s">
        <v>230</v>
      </c>
      <c r="I12" s="91" t="s">
        <v>529</v>
      </c>
      <c r="J12" s="91" t="s">
        <v>605</v>
      </c>
      <c r="K12" s="91">
        <v>1</v>
      </c>
      <c r="L12" s="91">
        <v>10</v>
      </c>
      <c r="M12" s="95">
        <f>VLOOKUP(H12,'Ma tien'!$A$1:$D$67,3,0)</f>
        <v>500000</v>
      </c>
      <c r="N12" s="95">
        <f t="shared" ref="N12:N43" si="1">M12*K12</f>
        <v>500000</v>
      </c>
      <c r="O12" s="96" t="s">
        <v>213</v>
      </c>
      <c r="P12" s="97" t="s">
        <v>287</v>
      </c>
      <c r="Q12" s="98" t="s">
        <v>223</v>
      </c>
      <c r="R12" s="115" t="s">
        <v>411</v>
      </c>
    </row>
    <row r="13" spans="1:18" s="43" customFormat="1" ht="27" customHeight="1">
      <c r="A13" s="42">
        <f>A12+1</f>
        <v>2</v>
      </c>
      <c r="B13" s="42" t="s">
        <v>266</v>
      </c>
      <c r="C13" s="42" t="s">
        <v>228</v>
      </c>
      <c r="D13" s="42" t="s">
        <v>228</v>
      </c>
      <c r="E13" s="49" t="s">
        <v>275</v>
      </c>
      <c r="F13" s="50" t="s">
        <v>276</v>
      </c>
      <c r="G13" s="42" t="s">
        <v>204</v>
      </c>
      <c r="H13" s="133" t="s">
        <v>227</v>
      </c>
      <c r="I13" s="42" t="s">
        <v>530</v>
      </c>
      <c r="J13" s="81" t="s">
        <v>606</v>
      </c>
      <c r="K13" s="42">
        <v>1</v>
      </c>
      <c r="L13" s="42">
        <v>20</v>
      </c>
      <c r="M13" s="99">
        <f>VLOOKUP(H13,'Ma tien'!$A$1:$D$67,3,0)</f>
        <v>1000000</v>
      </c>
      <c r="N13" s="99">
        <f t="shared" si="1"/>
        <v>1000000</v>
      </c>
      <c r="O13" s="35" t="s">
        <v>212</v>
      </c>
      <c r="P13" s="40" t="s">
        <v>287</v>
      </c>
      <c r="Q13" s="53" t="s">
        <v>223</v>
      </c>
      <c r="R13" s="86" t="s">
        <v>409</v>
      </c>
    </row>
    <row r="14" spans="1:18" s="43" customFormat="1" ht="27" customHeight="1">
      <c r="A14" s="42">
        <f t="shared" ref="A14:A77" si="2">A13+1</f>
        <v>3</v>
      </c>
      <c r="B14" s="42" t="s">
        <v>272</v>
      </c>
      <c r="C14" s="42" t="s">
        <v>228</v>
      </c>
      <c r="D14" s="42" t="s">
        <v>228</v>
      </c>
      <c r="E14" s="49" t="s">
        <v>281</v>
      </c>
      <c r="F14" s="50" t="s">
        <v>199</v>
      </c>
      <c r="G14" s="42" t="s">
        <v>206</v>
      </c>
      <c r="H14" s="133" t="s">
        <v>230</v>
      </c>
      <c r="I14" s="42" t="s">
        <v>531</v>
      </c>
      <c r="J14" s="81" t="s">
        <v>607</v>
      </c>
      <c r="K14" s="42">
        <v>1</v>
      </c>
      <c r="L14" s="42">
        <v>10</v>
      </c>
      <c r="M14" s="99">
        <f>VLOOKUP(H14,'Ma tien'!$A$1:$D$67,3,0)</f>
        <v>500000</v>
      </c>
      <c r="N14" s="99">
        <f t="shared" si="1"/>
        <v>500000</v>
      </c>
      <c r="O14" s="35" t="s">
        <v>213</v>
      </c>
      <c r="P14" s="40" t="s">
        <v>294</v>
      </c>
      <c r="Q14" s="53" t="s">
        <v>223</v>
      </c>
      <c r="R14" s="86" t="s">
        <v>421</v>
      </c>
    </row>
    <row r="15" spans="1:18" s="43" customFormat="1" ht="27" customHeight="1">
      <c r="A15" s="42">
        <f t="shared" si="2"/>
        <v>4</v>
      </c>
      <c r="B15" s="42" t="s">
        <v>424</v>
      </c>
      <c r="C15" s="42" t="s">
        <v>228</v>
      </c>
      <c r="D15" s="42" t="s">
        <v>228</v>
      </c>
      <c r="E15" s="49" t="s">
        <v>147</v>
      </c>
      <c r="F15" s="50" t="s">
        <v>187</v>
      </c>
      <c r="G15" s="42" t="s">
        <v>204</v>
      </c>
      <c r="H15" s="133" t="s">
        <v>175</v>
      </c>
      <c r="I15" s="42" t="s">
        <v>532</v>
      </c>
      <c r="J15" s="81" t="s">
        <v>608</v>
      </c>
      <c r="K15" s="42">
        <v>1</v>
      </c>
      <c r="L15" s="42">
        <v>40</v>
      </c>
      <c r="M15" s="99">
        <f>VLOOKUP(H15,'Ma tien'!$A$1:$D$67,3,0)</f>
        <v>2000000</v>
      </c>
      <c r="N15" s="99">
        <f t="shared" si="1"/>
        <v>2000000</v>
      </c>
      <c r="O15" s="35" t="s">
        <v>212</v>
      </c>
      <c r="P15" s="40" t="s">
        <v>648</v>
      </c>
      <c r="Q15" s="53" t="s">
        <v>54</v>
      </c>
      <c r="R15" s="86" t="s">
        <v>408</v>
      </c>
    </row>
    <row r="16" spans="1:18" s="43" customFormat="1" ht="27" customHeight="1">
      <c r="A16" s="42">
        <f t="shared" si="2"/>
        <v>5</v>
      </c>
      <c r="B16" s="42" t="s">
        <v>425</v>
      </c>
      <c r="C16" s="42" t="s">
        <v>462</v>
      </c>
      <c r="D16" s="42" t="s">
        <v>319</v>
      </c>
      <c r="E16" s="49" t="s">
        <v>491</v>
      </c>
      <c r="F16" s="50" t="s">
        <v>187</v>
      </c>
      <c r="G16" s="42" t="s">
        <v>209</v>
      </c>
      <c r="H16" s="133" t="s">
        <v>233</v>
      </c>
      <c r="I16" s="42" t="s">
        <v>533</v>
      </c>
      <c r="J16" s="81" t="s">
        <v>609</v>
      </c>
      <c r="K16" s="42">
        <v>1</v>
      </c>
      <c r="L16" s="42">
        <v>6</v>
      </c>
      <c r="M16" s="99">
        <f>VLOOKUP(H16,'Ma tien'!$A$1:$D$67,3,0)</f>
        <v>400000</v>
      </c>
      <c r="N16" s="99">
        <f t="shared" si="1"/>
        <v>400000</v>
      </c>
      <c r="O16" s="35" t="s">
        <v>215</v>
      </c>
      <c r="P16" s="40" t="s">
        <v>649</v>
      </c>
      <c r="Q16" s="54" t="s">
        <v>223</v>
      </c>
      <c r="R16" s="86" t="s">
        <v>407</v>
      </c>
    </row>
    <row r="17" spans="1:18" s="43" customFormat="1" ht="27" customHeight="1">
      <c r="A17" s="42">
        <f t="shared" si="2"/>
        <v>6</v>
      </c>
      <c r="B17" s="42" t="s">
        <v>425</v>
      </c>
      <c r="C17" s="42" t="s">
        <v>463</v>
      </c>
      <c r="D17" s="42" t="s">
        <v>319</v>
      </c>
      <c r="E17" s="49" t="s">
        <v>491</v>
      </c>
      <c r="F17" s="50" t="s">
        <v>187</v>
      </c>
      <c r="G17" s="42" t="s">
        <v>209</v>
      </c>
      <c r="H17" s="133" t="s">
        <v>233</v>
      </c>
      <c r="I17" s="134" t="s">
        <v>533</v>
      </c>
      <c r="J17" s="134" t="s">
        <v>609</v>
      </c>
      <c r="K17" s="42">
        <v>1</v>
      </c>
      <c r="L17" s="42">
        <v>6</v>
      </c>
      <c r="M17" s="99">
        <f>VLOOKUP(H17,'Ma tien'!$A$1:$D$67,3,0)</f>
        <v>400000</v>
      </c>
      <c r="N17" s="99">
        <f t="shared" si="1"/>
        <v>400000</v>
      </c>
      <c r="O17" s="35" t="s">
        <v>215</v>
      </c>
      <c r="P17" s="40" t="s">
        <v>650</v>
      </c>
      <c r="Q17" s="53" t="s">
        <v>223</v>
      </c>
      <c r="R17" s="86" t="s">
        <v>407</v>
      </c>
    </row>
    <row r="18" spans="1:18" s="43" customFormat="1" ht="27" customHeight="1">
      <c r="A18" s="42">
        <f t="shared" si="2"/>
        <v>7</v>
      </c>
      <c r="B18" s="42" t="s">
        <v>426</v>
      </c>
      <c r="C18" s="42" t="s">
        <v>462</v>
      </c>
      <c r="D18" s="42" t="s">
        <v>319</v>
      </c>
      <c r="E18" s="49" t="s">
        <v>381</v>
      </c>
      <c r="F18" s="50" t="s">
        <v>368</v>
      </c>
      <c r="G18" s="42" t="s">
        <v>208</v>
      </c>
      <c r="H18" s="133" t="s">
        <v>231</v>
      </c>
      <c r="I18" s="42" t="s">
        <v>534</v>
      </c>
      <c r="J18" s="81" t="s">
        <v>610</v>
      </c>
      <c r="K18" s="42">
        <v>1</v>
      </c>
      <c r="L18" s="42">
        <v>14</v>
      </c>
      <c r="M18" s="99">
        <f>VLOOKUP(H18,'Ma tien'!$A$1:$D$67,3,0)</f>
        <v>650000</v>
      </c>
      <c r="N18" s="99">
        <f t="shared" si="1"/>
        <v>650000</v>
      </c>
      <c r="O18" s="35" t="s">
        <v>216</v>
      </c>
      <c r="P18" s="40" t="s">
        <v>651</v>
      </c>
      <c r="Q18" s="53" t="s">
        <v>223</v>
      </c>
      <c r="R18" s="86" t="s">
        <v>407</v>
      </c>
    </row>
    <row r="19" spans="1:18" s="43" customFormat="1" ht="27" customHeight="1">
      <c r="A19" s="42">
        <f t="shared" si="2"/>
        <v>8</v>
      </c>
      <c r="B19" s="42" t="s">
        <v>426</v>
      </c>
      <c r="C19" s="42" t="s">
        <v>462</v>
      </c>
      <c r="D19" s="42" t="s">
        <v>319</v>
      </c>
      <c r="E19" s="49" t="s">
        <v>381</v>
      </c>
      <c r="F19" s="50" t="s">
        <v>368</v>
      </c>
      <c r="G19" s="42" t="s">
        <v>208</v>
      </c>
      <c r="H19" s="133" t="s">
        <v>231</v>
      </c>
      <c r="I19" s="42" t="s">
        <v>534</v>
      </c>
      <c r="J19" s="81" t="s">
        <v>610</v>
      </c>
      <c r="K19" s="42">
        <v>1</v>
      </c>
      <c r="L19" s="42">
        <v>14</v>
      </c>
      <c r="M19" s="99">
        <f>VLOOKUP(H19,'Ma tien'!$A$1:$D$67,3,0)</f>
        <v>650000</v>
      </c>
      <c r="N19" s="99">
        <f t="shared" si="1"/>
        <v>650000</v>
      </c>
      <c r="O19" s="35" t="s">
        <v>216</v>
      </c>
      <c r="P19" s="40" t="s">
        <v>652</v>
      </c>
      <c r="Q19" s="53" t="s">
        <v>223</v>
      </c>
      <c r="R19" s="86" t="s">
        <v>407</v>
      </c>
    </row>
    <row r="20" spans="1:18" s="43" customFormat="1" ht="27" customHeight="1">
      <c r="A20" s="42">
        <f t="shared" si="2"/>
        <v>9</v>
      </c>
      <c r="B20" s="42" t="s">
        <v>426</v>
      </c>
      <c r="C20" s="42" t="s">
        <v>463</v>
      </c>
      <c r="D20" s="42" t="s">
        <v>319</v>
      </c>
      <c r="E20" s="49" t="s">
        <v>381</v>
      </c>
      <c r="F20" s="50" t="s">
        <v>368</v>
      </c>
      <c r="G20" s="42" t="s">
        <v>208</v>
      </c>
      <c r="H20" s="133" t="s">
        <v>231</v>
      </c>
      <c r="I20" s="42" t="s">
        <v>534</v>
      </c>
      <c r="J20" s="81" t="s">
        <v>610</v>
      </c>
      <c r="K20" s="42">
        <v>1</v>
      </c>
      <c r="L20" s="42">
        <v>14</v>
      </c>
      <c r="M20" s="99">
        <f>VLOOKUP(H20,'Ma tien'!$A$1:$D$67,3,0)</f>
        <v>650000</v>
      </c>
      <c r="N20" s="99">
        <f t="shared" si="1"/>
        <v>650000</v>
      </c>
      <c r="O20" s="35" t="s">
        <v>216</v>
      </c>
      <c r="P20" s="40" t="s">
        <v>653</v>
      </c>
      <c r="Q20" s="53" t="s">
        <v>223</v>
      </c>
      <c r="R20" s="86" t="s">
        <v>407</v>
      </c>
    </row>
    <row r="21" spans="1:18" s="43" customFormat="1" ht="27" customHeight="1">
      <c r="A21" s="42">
        <f t="shared" si="2"/>
        <v>10</v>
      </c>
      <c r="B21" s="42" t="s">
        <v>426</v>
      </c>
      <c r="C21" s="42" t="s">
        <v>348</v>
      </c>
      <c r="D21" s="42" t="s">
        <v>319</v>
      </c>
      <c r="E21" s="49" t="s">
        <v>381</v>
      </c>
      <c r="F21" s="50" t="s">
        <v>368</v>
      </c>
      <c r="G21" s="42" t="s">
        <v>208</v>
      </c>
      <c r="H21" s="133" t="s">
        <v>231</v>
      </c>
      <c r="I21" s="42" t="s">
        <v>534</v>
      </c>
      <c r="J21" s="81" t="s">
        <v>610</v>
      </c>
      <c r="K21" s="42">
        <v>1</v>
      </c>
      <c r="L21" s="42">
        <v>14</v>
      </c>
      <c r="M21" s="99">
        <f>VLOOKUP(H21,'Ma tien'!$A$1:$D$67,3,0)</f>
        <v>650000</v>
      </c>
      <c r="N21" s="99">
        <f t="shared" si="1"/>
        <v>650000</v>
      </c>
      <c r="O21" s="35" t="s">
        <v>216</v>
      </c>
      <c r="P21" s="40" t="s">
        <v>654</v>
      </c>
      <c r="Q21" s="54" t="s">
        <v>223</v>
      </c>
      <c r="R21" s="86" t="s">
        <v>407</v>
      </c>
    </row>
    <row r="22" spans="1:18" s="43" customFormat="1" ht="27" customHeight="1">
      <c r="A22" s="42">
        <f t="shared" si="2"/>
        <v>11</v>
      </c>
      <c r="B22" s="42" t="s">
        <v>318</v>
      </c>
      <c r="C22" s="42" t="s">
        <v>464</v>
      </c>
      <c r="D22" s="42" t="s">
        <v>319</v>
      </c>
      <c r="E22" s="49" t="s">
        <v>12</v>
      </c>
      <c r="F22" s="50" t="s">
        <v>251</v>
      </c>
      <c r="G22" s="42" t="s">
        <v>208</v>
      </c>
      <c r="H22" s="133" t="s">
        <v>231</v>
      </c>
      <c r="I22" s="42" t="s">
        <v>535</v>
      </c>
      <c r="J22" s="81" t="s">
        <v>609</v>
      </c>
      <c r="K22" s="42">
        <v>1</v>
      </c>
      <c r="L22" s="42">
        <v>14</v>
      </c>
      <c r="M22" s="99">
        <f>VLOOKUP(H22,'Ma tien'!$A$1:$D$67,3,0)</f>
        <v>650000</v>
      </c>
      <c r="N22" s="99">
        <f t="shared" si="1"/>
        <v>650000</v>
      </c>
      <c r="O22" s="35" t="s">
        <v>216</v>
      </c>
      <c r="P22" s="40" t="s">
        <v>330</v>
      </c>
      <c r="Q22" s="54" t="s">
        <v>223</v>
      </c>
      <c r="R22" s="86" t="s">
        <v>417</v>
      </c>
    </row>
    <row r="23" spans="1:18" s="43" customFormat="1" ht="27" customHeight="1">
      <c r="A23" s="42">
        <f t="shared" si="2"/>
        <v>12</v>
      </c>
      <c r="B23" s="42" t="s">
        <v>318</v>
      </c>
      <c r="C23" s="42" t="s">
        <v>348</v>
      </c>
      <c r="D23" s="42" t="s">
        <v>319</v>
      </c>
      <c r="E23" s="49" t="s">
        <v>12</v>
      </c>
      <c r="F23" s="50" t="s">
        <v>251</v>
      </c>
      <c r="G23" s="42" t="s">
        <v>208</v>
      </c>
      <c r="H23" s="133" t="s">
        <v>231</v>
      </c>
      <c r="I23" s="42" t="s">
        <v>535</v>
      </c>
      <c r="J23" s="81" t="s">
        <v>609</v>
      </c>
      <c r="K23" s="42">
        <v>1</v>
      </c>
      <c r="L23" s="42">
        <v>14</v>
      </c>
      <c r="M23" s="99">
        <f>VLOOKUP(H23,'Ma tien'!$A$1:$D$67,3,0)</f>
        <v>650000</v>
      </c>
      <c r="N23" s="99">
        <f t="shared" si="1"/>
        <v>650000</v>
      </c>
      <c r="O23" s="35" t="s">
        <v>216</v>
      </c>
      <c r="P23" s="40" t="s">
        <v>655</v>
      </c>
      <c r="Q23" s="53" t="s">
        <v>223</v>
      </c>
      <c r="R23" s="86" t="s">
        <v>417</v>
      </c>
    </row>
    <row r="24" spans="1:18" s="43" customFormat="1" ht="27" customHeight="1">
      <c r="A24" s="42">
        <f t="shared" si="2"/>
        <v>13</v>
      </c>
      <c r="B24" s="42" t="s">
        <v>427</v>
      </c>
      <c r="C24" s="42" t="s">
        <v>228</v>
      </c>
      <c r="D24" s="42" t="s">
        <v>228</v>
      </c>
      <c r="E24" s="49" t="s">
        <v>384</v>
      </c>
      <c r="F24" s="50" t="s">
        <v>492</v>
      </c>
      <c r="G24" s="42" t="s">
        <v>206</v>
      </c>
      <c r="H24" s="133" t="s">
        <v>230</v>
      </c>
      <c r="I24" s="42" t="s">
        <v>536</v>
      </c>
      <c r="J24" s="81" t="s">
        <v>611</v>
      </c>
      <c r="K24" s="42">
        <v>1</v>
      </c>
      <c r="L24" s="42">
        <v>10</v>
      </c>
      <c r="M24" s="99">
        <f>VLOOKUP(H24,'Ma tien'!$A$1:$D$67,3,0)</f>
        <v>500000</v>
      </c>
      <c r="N24" s="99">
        <f t="shared" si="1"/>
        <v>500000</v>
      </c>
      <c r="O24" s="35" t="s">
        <v>213</v>
      </c>
      <c r="P24" s="40" t="s">
        <v>656</v>
      </c>
      <c r="Q24" s="53" t="s">
        <v>223</v>
      </c>
      <c r="R24" s="86" t="s">
        <v>755</v>
      </c>
    </row>
    <row r="25" spans="1:18" s="43" customFormat="1" ht="27" customHeight="1">
      <c r="A25" s="42">
        <f t="shared" si="2"/>
        <v>14</v>
      </c>
      <c r="B25" s="42" t="s">
        <v>428</v>
      </c>
      <c r="C25" s="42" t="s">
        <v>465</v>
      </c>
      <c r="D25" s="42" t="s">
        <v>225</v>
      </c>
      <c r="E25" s="49" t="s">
        <v>493</v>
      </c>
      <c r="F25" s="50" t="s">
        <v>494</v>
      </c>
      <c r="G25" s="42" t="s">
        <v>207</v>
      </c>
      <c r="H25" s="133" t="s">
        <v>226</v>
      </c>
      <c r="I25" s="42" t="s">
        <v>537</v>
      </c>
      <c r="J25" s="81" t="s">
        <v>612</v>
      </c>
      <c r="K25" s="42">
        <v>1</v>
      </c>
      <c r="L25" s="42">
        <v>40</v>
      </c>
      <c r="M25" s="99">
        <f>VLOOKUP(H25,'Ma tien'!$A$1:$D$67,3,0)</f>
        <v>2000000</v>
      </c>
      <c r="N25" s="99">
        <f t="shared" si="1"/>
        <v>2000000</v>
      </c>
      <c r="O25" s="35" t="s">
        <v>164</v>
      </c>
      <c r="P25" s="40" t="s">
        <v>657</v>
      </c>
      <c r="Q25" s="53" t="s">
        <v>223</v>
      </c>
      <c r="R25" s="86" t="s">
        <v>756</v>
      </c>
    </row>
    <row r="26" spans="1:18" s="43" customFormat="1" ht="27" customHeight="1">
      <c r="A26" s="42">
        <f t="shared" si="2"/>
        <v>15</v>
      </c>
      <c r="B26" s="42" t="s">
        <v>428</v>
      </c>
      <c r="C26" s="42" t="s">
        <v>466</v>
      </c>
      <c r="D26" s="42" t="s">
        <v>225</v>
      </c>
      <c r="E26" s="49" t="s">
        <v>493</v>
      </c>
      <c r="F26" s="50" t="s">
        <v>494</v>
      </c>
      <c r="G26" s="42" t="s">
        <v>207</v>
      </c>
      <c r="H26" s="133" t="s">
        <v>226</v>
      </c>
      <c r="I26" s="42" t="s">
        <v>538</v>
      </c>
      <c r="J26" s="81" t="s">
        <v>612</v>
      </c>
      <c r="K26" s="42">
        <v>1</v>
      </c>
      <c r="L26" s="42">
        <v>40</v>
      </c>
      <c r="M26" s="99">
        <f>VLOOKUP(H26,'Ma tien'!$A$1:$D$67,3,0)</f>
        <v>2000000</v>
      </c>
      <c r="N26" s="99">
        <f t="shared" si="1"/>
        <v>2000000</v>
      </c>
      <c r="O26" s="35" t="s">
        <v>164</v>
      </c>
      <c r="P26" s="40" t="s">
        <v>658</v>
      </c>
      <c r="Q26" s="54" t="s">
        <v>223</v>
      </c>
      <c r="R26" s="86" t="s">
        <v>756</v>
      </c>
    </row>
    <row r="27" spans="1:18" s="43" customFormat="1" ht="27" customHeight="1">
      <c r="A27" s="42">
        <f t="shared" si="2"/>
        <v>16</v>
      </c>
      <c r="B27" s="42" t="s">
        <v>316</v>
      </c>
      <c r="C27" s="42" t="s">
        <v>466</v>
      </c>
      <c r="D27" s="42" t="s">
        <v>225</v>
      </c>
      <c r="E27" s="49" t="s">
        <v>195</v>
      </c>
      <c r="F27" s="50" t="s">
        <v>10</v>
      </c>
      <c r="G27" s="42" t="s">
        <v>207</v>
      </c>
      <c r="H27" s="133" t="s">
        <v>226</v>
      </c>
      <c r="I27" s="86" t="s">
        <v>539</v>
      </c>
      <c r="J27" s="82" t="s">
        <v>613</v>
      </c>
      <c r="K27" s="42">
        <v>1</v>
      </c>
      <c r="L27" s="42">
        <v>40</v>
      </c>
      <c r="M27" s="99">
        <f>VLOOKUP(H27,'Ma tien'!$A$1:$D$67,3,0)</f>
        <v>2000000</v>
      </c>
      <c r="N27" s="99">
        <f t="shared" si="1"/>
        <v>2000000</v>
      </c>
      <c r="O27" s="35" t="s">
        <v>164</v>
      </c>
      <c r="P27" s="40" t="s">
        <v>659</v>
      </c>
      <c r="Q27" s="54" t="s">
        <v>223</v>
      </c>
      <c r="R27" s="86" t="s">
        <v>415</v>
      </c>
    </row>
    <row r="28" spans="1:18" s="43" customFormat="1" ht="27" customHeight="1">
      <c r="A28" s="42">
        <f t="shared" si="2"/>
        <v>17</v>
      </c>
      <c r="B28" s="42" t="s">
        <v>316</v>
      </c>
      <c r="C28" s="42" t="s">
        <v>466</v>
      </c>
      <c r="D28" s="42" t="s">
        <v>225</v>
      </c>
      <c r="E28" s="49" t="s">
        <v>195</v>
      </c>
      <c r="F28" s="50" t="s">
        <v>10</v>
      </c>
      <c r="G28" s="42" t="s">
        <v>207</v>
      </c>
      <c r="H28" s="133" t="s">
        <v>226</v>
      </c>
      <c r="I28" s="42" t="s">
        <v>539</v>
      </c>
      <c r="J28" s="81" t="s">
        <v>613</v>
      </c>
      <c r="K28" s="42">
        <v>1</v>
      </c>
      <c r="L28" s="42">
        <v>40</v>
      </c>
      <c r="M28" s="99">
        <f>VLOOKUP(H28,'Ma tien'!$A$1:$D$67,3,0)</f>
        <v>2000000</v>
      </c>
      <c r="N28" s="99">
        <f t="shared" si="1"/>
        <v>2000000</v>
      </c>
      <c r="O28" s="35" t="s">
        <v>164</v>
      </c>
      <c r="P28" s="40" t="s">
        <v>660</v>
      </c>
      <c r="Q28" s="54" t="s">
        <v>223</v>
      </c>
      <c r="R28" s="86" t="s">
        <v>415</v>
      </c>
    </row>
    <row r="29" spans="1:18" s="43" customFormat="1" ht="27" customHeight="1">
      <c r="A29" s="42">
        <f t="shared" si="2"/>
        <v>18</v>
      </c>
      <c r="B29" s="42" t="s">
        <v>316</v>
      </c>
      <c r="C29" s="42" t="s">
        <v>228</v>
      </c>
      <c r="D29" s="42" t="s">
        <v>228</v>
      </c>
      <c r="E29" s="49" t="s">
        <v>195</v>
      </c>
      <c r="F29" s="50" t="s">
        <v>10</v>
      </c>
      <c r="G29" s="42" t="s">
        <v>204</v>
      </c>
      <c r="H29" s="133" t="s">
        <v>227</v>
      </c>
      <c r="I29" s="42" t="s">
        <v>540</v>
      </c>
      <c r="J29" s="42" t="s">
        <v>614</v>
      </c>
      <c r="K29" s="42">
        <v>1</v>
      </c>
      <c r="L29" s="42">
        <v>20</v>
      </c>
      <c r="M29" s="99">
        <f>VLOOKUP(H29,'Ma tien'!$A$1:$D$67,3,0)</f>
        <v>1000000</v>
      </c>
      <c r="N29" s="99">
        <f t="shared" si="1"/>
        <v>1000000</v>
      </c>
      <c r="O29" s="35" t="s">
        <v>212</v>
      </c>
      <c r="P29" s="40" t="s">
        <v>290</v>
      </c>
      <c r="Q29" s="54" t="s">
        <v>223</v>
      </c>
      <c r="R29" s="86" t="s">
        <v>415</v>
      </c>
    </row>
    <row r="30" spans="1:18" s="43" customFormat="1" ht="27" customHeight="1">
      <c r="A30" s="42">
        <f t="shared" si="2"/>
        <v>19</v>
      </c>
      <c r="B30" s="42" t="s">
        <v>156</v>
      </c>
      <c r="C30" s="42" t="s">
        <v>228</v>
      </c>
      <c r="D30" s="42" t="s">
        <v>228</v>
      </c>
      <c r="E30" s="49" t="s">
        <v>161</v>
      </c>
      <c r="F30" s="50" t="s">
        <v>232</v>
      </c>
      <c r="G30" s="42" t="s">
        <v>205</v>
      </c>
      <c r="H30" s="133" t="s">
        <v>235</v>
      </c>
      <c r="I30" s="42" t="s">
        <v>541</v>
      </c>
      <c r="J30" s="42" t="s">
        <v>615</v>
      </c>
      <c r="K30" s="42">
        <v>1</v>
      </c>
      <c r="L30" s="42">
        <v>30</v>
      </c>
      <c r="M30" s="99">
        <f>VLOOKUP(H30,'Ma tien'!$A$1:$D$67,3,0)</f>
        <v>1500000</v>
      </c>
      <c r="N30" s="99">
        <f t="shared" si="1"/>
        <v>1500000</v>
      </c>
      <c r="O30" s="35" t="s">
        <v>214</v>
      </c>
      <c r="P30" s="40" t="s">
        <v>289</v>
      </c>
      <c r="Q30" s="53" t="s">
        <v>223</v>
      </c>
      <c r="R30" s="86" t="s">
        <v>413</v>
      </c>
    </row>
    <row r="31" spans="1:18" s="43" customFormat="1" ht="27" customHeight="1">
      <c r="A31" s="42">
        <f t="shared" si="2"/>
        <v>20</v>
      </c>
      <c r="B31" s="42" t="s">
        <v>347</v>
      </c>
      <c r="C31" s="42" t="s">
        <v>345</v>
      </c>
      <c r="D31" s="42" t="s">
        <v>225</v>
      </c>
      <c r="E31" s="49" t="s">
        <v>376</v>
      </c>
      <c r="F31" s="50" t="s">
        <v>377</v>
      </c>
      <c r="G31" s="42" t="s">
        <v>207</v>
      </c>
      <c r="H31" s="133" t="s">
        <v>226</v>
      </c>
      <c r="I31" s="42" t="s">
        <v>542</v>
      </c>
      <c r="J31" s="42" t="s">
        <v>616</v>
      </c>
      <c r="K31" s="42">
        <v>1</v>
      </c>
      <c r="L31" s="42">
        <v>40</v>
      </c>
      <c r="M31" s="99">
        <f>VLOOKUP(H31,'Ma tien'!$A$1:$D$67,3,0)</f>
        <v>2000000</v>
      </c>
      <c r="N31" s="99">
        <f t="shared" si="1"/>
        <v>2000000</v>
      </c>
      <c r="O31" s="35" t="s">
        <v>164</v>
      </c>
      <c r="P31" s="40" t="s">
        <v>661</v>
      </c>
      <c r="Q31" s="53" t="s">
        <v>223</v>
      </c>
      <c r="R31" s="86" t="s">
        <v>413</v>
      </c>
    </row>
    <row r="32" spans="1:18" s="43" customFormat="1" ht="27" customHeight="1">
      <c r="A32" s="42">
        <f t="shared" si="2"/>
        <v>21</v>
      </c>
      <c r="B32" s="42" t="s">
        <v>429</v>
      </c>
      <c r="C32" s="42" t="s">
        <v>467</v>
      </c>
      <c r="D32" s="42" t="s">
        <v>225</v>
      </c>
      <c r="E32" s="49" t="s">
        <v>145</v>
      </c>
      <c r="F32" s="50" t="s">
        <v>379</v>
      </c>
      <c r="G32" s="42" t="s">
        <v>207</v>
      </c>
      <c r="H32" s="133" t="s">
        <v>226</v>
      </c>
      <c r="I32" s="42" t="s">
        <v>543</v>
      </c>
      <c r="J32" s="42" t="s">
        <v>617</v>
      </c>
      <c r="K32" s="42">
        <v>1</v>
      </c>
      <c r="L32" s="42">
        <v>40</v>
      </c>
      <c r="M32" s="99">
        <f>VLOOKUP(H32,'Ma tien'!$A$1:$D$67,3,0)</f>
        <v>2000000</v>
      </c>
      <c r="N32" s="99">
        <f t="shared" si="1"/>
        <v>2000000</v>
      </c>
      <c r="O32" s="35" t="s">
        <v>164</v>
      </c>
      <c r="P32" s="40" t="s">
        <v>662</v>
      </c>
      <c r="Q32" s="53" t="s">
        <v>223</v>
      </c>
      <c r="R32" s="86" t="s">
        <v>404</v>
      </c>
    </row>
    <row r="33" spans="1:18" s="43" customFormat="1" ht="27" customHeight="1">
      <c r="A33" s="42">
        <f t="shared" si="2"/>
        <v>22</v>
      </c>
      <c r="B33" s="42" t="s">
        <v>429</v>
      </c>
      <c r="C33" s="42" t="s">
        <v>465</v>
      </c>
      <c r="D33" s="42" t="s">
        <v>225</v>
      </c>
      <c r="E33" s="49" t="s">
        <v>145</v>
      </c>
      <c r="F33" s="50" t="s">
        <v>379</v>
      </c>
      <c r="G33" s="42" t="s">
        <v>207</v>
      </c>
      <c r="H33" s="133" t="s">
        <v>226</v>
      </c>
      <c r="I33" s="42" t="s">
        <v>544</v>
      </c>
      <c r="J33" s="42" t="s">
        <v>617</v>
      </c>
      <c r="K33" s="42">
        <v>1</v>
      </c>
      <c r="L33" s="42">
        <v>40</v>
      </c>
      <c r="M33" s="99">
        <f>VLOOKUP(H33,'Ma tien'!$A$1:$D$67,3,0)</f>
        <v>2000000</v>
      </c>
      <c r="N33" s="99">
        <f t="shared" si="1"/>
        <v>2000000</v>
      </c>
      <c r="O33" s="35" t="s">
        <v>164</v>
      </c>
      <c r="P33" s="40" t="s">
        <v>663</v>
      </c>
      <c r="Q33" s="53" t="s">
        <v>223</v>
      </c>
      <c r="R33" s="86" t="s">
        <v>404</v>
      </c>
    </row>
    <row r="34" spans="1:18" s="43" customFormat="1" ht="27" customHeight="1">
      <c r="A34" s="42">
        <f t="shared" si="2"/>
        <v>23</v>
      </c>
      <c r="B34" s="42" t="s">
        <v>336</v>
      </c>
      <c r="C34" s="42" t="s">
        <v>468</v>
      </c>
      <c r="D34" s="42" t="s">
        <v>225</v>
      </c>
      <c r="E34" s="49" t="s">
        <v>366</v>
      </c>
      <c r="F34" s="50" t="s">
        <v>251</v>
      </c>
      <c r="G34" s="42" t="s">
        <v>207</v>
      </c>
      <c r="H34" s="133" t="s">
        <v>226</v>
      </c>
      <c r="I34" s="42" t="s">
        <v>545</v>
      </c>
      <c r="J34" s="42" t="s">
        <v>618</v>
      </c>
      <c r="K34" s="42">
        <v>1</v>
      </c>
      <c r="L34" s="42">
        <v>40</v>
      </c>
      <c r="M34" s="99">
        <f>VLOOKUP(H34,'Ma tien'!$A$1:$D$67,3,0)</f>
        <v>2000000</v>
      </c>
      <c r="N34" s="99">
        <f t="shared" si="1"/>
        <v>2000000</v>
      </c>
      <c r="O34" s="35" t="s">
        <v>164</v>
      </c>
      <c r="P34" s="40" t="s">
        <v>398</v>
      </c>
      <c r="Q34" s="53" t="s">
        <v>223</v>
      </c>
      <c r="R34" s="86" t="s">
        <v>404</v>
      </c>
    </row>
    <row r="35" spans="1:18" s="43" customFormat="1" ht="27" customHeight="1">
      <c r="A35" s="42">
        <f t="shared" si="2"/>
        <v>24</v>
      </c>
      <c r="B35" s="42" t="s">
        <v>336</v>
      </c>
      <c r="C35" s="42" t="s">
        <v>468</v>
      </c>
      <c r="D35" s="42" t="s">
        <v>225</v>
      </c>
      <c r="E35" s="49" t="s">
        <v>366</v>
      </c>
      <c r="F35" s="50" t="s">
        <v>251</v>
      </c>
      <c r="G35" s="42" t="s">
        <v>207</v>
      </c>
      <c r="H35" s="133" t="s">
        <v>226</v>
      </c>
      <c r="I35" s="42" t="s">
        <v>545</v>
      </c>
      <c r="J35" s="81" t="s">
        <v>618</v>
      </c>
      <c r="K35" s="42">
        <v>1</v>
      </c>
      <c r="L35" s="42">
        <v>40</v>
      </c>
      <c r="M35" s="99">
        <f>VLOOKUP(H35,'Ma tien'!$A$1:$D$67,3,0)</f>
        <v>2000000</v>
      </c>
      <c r="N35" s="99">
        <f t="shared" si="1"/>
        <v>2000000</v>
      </c>
      <c r="O35" s="35" t="s">
        <v>164</v>
      </c>
      <c r="P35" s="40" t="s">
        <v>664</v>
      </c>
      <c r="Q35" s="54" t="s">
        <v>223</v>
      </c>
      <c r="R35" s="86" t="s">
        <v>404</v>
      </c>
    </row>
    <row r="36" spans="1:18" s="43" customFormat="1" ht="27" customHeight="1">
      <c r="A36" s="42">
        <f t="shared" si="2"/>
        <v>25</v>
      </c>
      <c r="B36" s="42" t="s">
        <v>430</v>
      </c>
      <c r="C36" s="42" t="s">
        <v>467</v>
      </c>
      <c r="D36" s="42" t="s">
        <v>225</v>
      </c>
      <c r="E36" s="49" t="s">
        <v>195</v>
      </c>
      <c r="F36" s="50" t="s">
        <v>495</v>
      </c>
      <c r="G36" s="42" t="s">
        <v>207</v>
      </c>
      <c r="H36" s="133" t="s">
        <v>226</v>
      </c>
      <c r="I36" s="42" t="s">
        <v>546</v>
      </c>
      <c r="J36" s="81" t="s">
        <v>617</v>
      </c>
      <c r="K36" s="42">
        <v>1</v>
      </c>
      <c r="L36" s="42">
        <v>40</v>
      </c>
      <c r="M36" s="99">
        <f>VLOOKUP(H36,'Ma tien'!$A$1:$D$67,3,0)</f>
        <v>2000000</v>
      </c>
      <c r="N36" s="99">
        <f t="shared" si="1"/>
        <v>2000000</v>
      </c>
      <c r="O36" s="35" t="s">
        <v>164</v>
      </c>
      <c r="P36" s="40" t="s">
        <v>665</v>
      </c>
      <c r="Q36" s="53" t="s">
        <v>223</v>
      </c>
      <c r="R36" s="86" t="s">
        <v>404</v>
      </c>
    </row>
    <row r="37" spans="1:18" s="43" customFormat="1" ht="27" customHeight="1">
      <c r="A37" s="42">
        <f t="shared" si="2"/>
        <v>26</v>
      </c>
      <c r="B37" s="42" t="s">
        <v>430</v>
      </c>
      <c r="C37" s="42" t="s">
        <v>467</v>
      </c>
      <c r="D37" s="42" t="s">
        <v>225</v>
      </c>
      <c r="E37" s="49" t="s">
        <v>195</v>
      </c>
      <c r="F37" s="50" t="s">
        <v>495</v>
      </c>
      <c r="G37" s="42" t="s">
        <v>207</v>
      </c>
      <c r="H37" s="133" t="s">
        <v>226</v>
      </c>
      <c r="I37" s="42" t="s">
        <v>547</v>
      </c>
      <c r="J37" s="81" t="s">
        <v>617</v>
      </c>
      <c r="K37" s="42">
        <v>1</v>
      </c>
      <c r="L37" s="42">
        <v>40</v>
      </c>
      <c r="M37" s="99">
        <f>VLOOKUP(H37,'Ma tien'!$A$1:$D$67,3,0)</f>
        <v>2000000</v>
      </c>
      <c r="N37" s="99">
        <f t="shared" si="1"/>
        <v>2000000</v>
      </c>
      <c r="O37" s="35" t="s">
        <v>164</v>
      </c>
      <c r="P37" s="40" t="s">
        <v>666</v>
      </c>
      <c r="Q37" s="53" t="s">
        <v>223</v>
      </c>
      <c r="R37" s="86" t="s">
        <v>404</v>
      </c>
    </row>
    <row r="38" spans="1:18" s="43" customFormat="1" ht="27" customHeight="1">
      <c r="A38" s="42">
        <f t="shared" si="2"/>
        <v>27</v>
      </c>
      <c r="B38" s="42" t="s">
        <v>337</v>
      </c>
      <c r="C38" s="42" t="s">
        <v>469</v>
      </c>
      <c r="D38" s="42" t="s">
        <v>225</v>
      </c>
      <c r="E38" s="49" t="s">
        <v>367</v>
      </c>
      <c r="F38" s="50" t="s">
        <v>368</v>
      </c>
      <c r="G38" s="42" t="s">
        <v>207</v>
      </c>
      <c r="H38" s="133" t="s">
        <v>226</v>
      </c>
      <c r="I38" s="42" t="s">
        <v>545</v>
      </c>
      <c r="J38" s="81" t="s">
        <v>618</v>
      </c>
      <c r="K38" s="42">
        <v>1</v>
      </c>
      <c r="L38" s="42">
        <v>40</v>
      </c>
      <c r="M38" s="99">
        <f>VLOOKUP(H38,'Ma tien'!$A$1:$D$67,3,0)</f>
        <v>2000000</v>
      </c>
      <c r="N38" s="99">
        <f t="shared" si="1"/>
        <v>2000000</v>
      </c>
      <c r="O38" s="35" t="s">
        <v>164</v>
      </c>
      <c r="P38" s="40" t="s">
        <v>667</v>
      </c>
      <c r="Q38" s="53" t="s">
        <v>223</v>
      </c>
      <c r="R38" s="86" t="s">
        <v>404</v>
      </c>
    </row>
    <row r="39" spans="1:18" s="43" customFormat="1" ht="27" customHeight="1">
      <c r="A39" s="42">
        <f t="shared" si="2"/>
        <v>28</v>
      </c>
      <c r="B39" s="42" t="s">
        <v>337</v>
      </c>
      <c r="C39" s="42" t="s">
        <v>470</v>
      </c>
      <c r="D39" s="42" t="s">
        <v>225</v>
      </c>
      <c r="E39" s="49" t="s">
        <v>367</v>
      </c>
      <c r="F39" s="50" t="s">
        <v>368</v>
      </c>
      <c r="G39" s="42" t="s">
        <v>207</v>
      </c>
      <c r="H39" s="133" t="s">
        <v>226</v>
      </c>
      <c r="I39" s="42" t="s">
        <v>545</v>
      </c>
      <c r="J39" s="81" t="s">
        <v>618</v>
      </c>
      <c r="K39" s="42">
        <v>1</v>
      </c>
      <c r="L39" s="42">
        <v>40</v>
      </c>
      <c r="M39" s="99">
        <f>VLOOKUP(H39,'Ma tien'!$A$1:$D$67,3,0)</f>
        <v>2000000</v>
      </c>
      <c r="N39" s="99">
        <f t="shared" si="1"/>
        <v>2000000</v>
      </c>
      <c r="O39" s="35" t="s">
        <v>164</v>
      </c>
      <c r="P39" s="40" t="s">
        <v>668</v>
      </c>
      <c r="Q39" s="54" t="s">
        <v>223</v>
      </c>
      <c r="R39" s="86" t="s">
        <v>404</v>
      </c>
    </row>
    <row r="40" spans="1:18" s="43" customFormat="1" ht="27" customHeight="1">
      <c r="A40" s="42">
        <f t="shared" si="2"/>
        <v>29</v>
      </c>
      <c r="B40" s="42" t="s">
        <v>339</v>
      </c>
      <c r="C40" s="42" t="s">
        <v>471</v>
      </c>
      <c r="D40" s="42" t="s">
        <v>225</v>
      </c>
      <c r="E40" s="49" t="s">
        <v>371</v>
      </c>
      <c r="F40" s="50" t="s">
        <v>372</v>
      </c>
      <c r="G40" s="42" t="s">
        <v>207</v>
      </c>
      <c r="H40" s="133" t="s">
        <v>226</v>
      </c>
      <c r="I40" s="42" t="s">
        <v>545</v>
      </c>
      <c r="J40" s="81" t="s">
        <v>618</v>
      </c>
      <c r="K40" s="42">
        <v>1</v>
      </c>
      <c r="L40" s="42">
        <v>40</v>
      </c>
      <c r="M40" s="99">
        <f>VLOOKUP(H40,'Ma tien'!$A$1:$D$67,3,0)</f>
        <v>2000000</v>
      </c>
      <c r="N40" s="99">
        <f t="shared" si="1"/>
        <v>2000000</v>
      </c>
      <c r="O40" s="35" t="s">
        <v>164</v>
      </c>
      <c r="P40" s="40" t="s">
        <v>669</v>
      </c>
      <c r="Q40" s="54" t="s">
        <v>223</v>
      </c>
      <c r="R40" s="86" t="s">
        <v>404</v>
      </c>
    </row>
    <row r="41" spans="1:18" s="43" customFormat="1" ht="27" customHeight="1">
      <c r="A41" s="42">
        <f t="shared" si="2"/>
        <v>30</v>
      </c>
      <c r="B41" s="42" t="s">
        <v>339</v>
      </c>
      <c r="C41" s="42" t="s">
        <v>471</v>
      </c>
      <c r="D41" s="42" t="s">
        <v>225</v>
      </c>
      <c r="E41" s="49" t="s">
        <v>371</v>
      </c>
      <c r="F41" s="50" t="s">
        <v>372</v>
      </c>
      <c r="G41" s="42" t="s">
        <v>207</v>
      </c>
      <c r="H41" s="133" t="s">
        <v>226</v>
      </c>
      <c r="I41" s="42" t="s">
        <v>545</v>
      </c>
      <c r="J41" s="81" t="s">
        <v>618</v>
      </c>
      <c r="K41" s="42">
        <v>1</v>
      </c>
      <c r="L41" s="42">
        <v>40</v>
      </c>
      <c r="M41" s="99">
        <f>VLOOKUP(H41,'Ma tien'!$A$1:$D$67,3,0)</f>
        <v>2000000</v>
      </c>
      <c r="N41" s="99">
        <f t="shared" si="1"/>
        <v>2000000</v>
      </c>
      <c r="O41" s="35" t="s">
        <v>164</v>
      </c>
      <c r="P41" s="40" t="s">
        <v>670</v>
      </c>
      <c r="Q41" s="53" t="s">
        <v>223</v>
      </c>
      <c r="R41" s="86" t="s">
        <v>404</v>
      </c>
    </row>
    <row r="42" spans="1:18" s="43" customFormat="1" ht="27" customHeight="1">
      <c r="A42" s="42">
        <f t="shared" si="2"/>
        <v>31</v>
      </c>
      <c r="B42" s="42" t="s">
        <v>269</v>
      </c>
      <c r="C42" s="42" t="s">
        <v>228</v>
      </c>
      <c r="D42" s="42" t="s">
        <v>228</v>
      </c>
      <c r="E42" s="49" t="s">
        <v>280</v>
      </c>
      <c r="F42" s="50" t="s">
        <v>277</v>
      </c>
      <c r="G42" s="42" t="s">
        <v>206</v>
      </c>
      <c r="H42" s="133" t="s">
        <v>230</v>
      </c>
      <c r="I42" s="42" t="s">
        <v>540</v>
      </c>
      <c r="J42" s="81" t="s">
        <v>614</v>
      </c>
      <c r="K42" s="42">
        <v>1</v>
      </c>
      <c r="L42" s="42">
        <v>10</v>
      </c>
      <c r="M42" s="99">
        <f>VLOOKUP(H42,'Ma tien'!$A$1:$D$67,3,0)</f>
        <v>500000</v>
      </c>
      <c r="N42" s="99">
        <f t="shared" si="1"/>
        <v>500000</v>
      </c>
      <c r="O42" s="35" t="s">
        <v>213</v>
      </c>
      <c r="P42" s="40" t="s">
        <v>290</v>
      </c>
      <c r="Q42" s="53" t="s">
        <v>223</v>
      </c>
      <c r="R42" s="86" t="s">
        <v>404</v>
      </c>
    </row>
    <row r="43" spans="1:18" s="43" customFormat="1" ht="27" customHeight="1">
      <c r="A43" s="42">
        <f t="shared" si="2"/>
        <v>32</v>
      </c>
      <c r="B43" s="42" t="s">
        <v>431</v>
      </c>
      <c r="C43" s="42" t="s">
        <v>471</v>
      </c>
      <c r="D43" s="42" t="s">
        <v>225</v>
      </c>
      <c r="E43" s="49" t="s">
        <v>357</v>
      </c>
      <c r="F43" s="50" t="s">
        <v>191</v>
      </c>
      <c r="G43" s="42" t="s">
        <v>207</v>
      </c>
      <c r="H43" s="133" t="s">
        <v>226</v>
      </c>
      <c r="I43" s="42" t="s">
        <v>548</v>
      </c>
      <c r="J43" s="81" t="s">
        <v>394</v>
      </c>
      <c r="K43" s="42">
        <v>1</v>
      </c>
      <c r="L43" s="42">
        <v>40</v>
      </c>
      <c r="M43" s="99">
        <f>VLOOKUP(H43,'Ma tien'!$A$1:$D$67,3,0)</f>
        <v>2000000</v>
      </c>
      <c r="N43" s="99">
        <f t="shared" si="1"/>
        <v>2000000</v>
      </c>
      <c r="O43" s="35" t="s">
        <v>164</v>
      </c>
      <c r="P43" s="40" t="s">
        <v>671</v>
      </c>
      <c r="Q43" s="53" t="s">
        <v>223</v>
      </c>
      <c r="R43" s="86" t="s">
        <v>404</v>
      </c>
    </row>
    <row r="44" spans="1:18" s="43" customFormat="1" ht="27" customHeight="1">
      <c r="A44" s="42">
        <f t="shared" si="2"/>
        <v>33</v>
      </c>
      <c r="B44" s="42" t="s">
        <v>431</v>
      </c>
      <c r="C44" s="42" t="s">
        <v>471</v>
      </c>
      <c r="D44" s="42" t="s">
        <v>225</v>
      </c>
      <c r="E44" s="49" t="s">
        <v>357</v>
      </c>
      <c r="F44" s="50" t="s">
        <v>191</v>
      </c>
      <c r="G44" s="42" t="s">
        <v>207</v>
      </c>
      <c r="H44" s="133" t="s">
        <v>226</v>
      </c>
      <c r="I44" s="42" t="s">
        <v>549</v>
      </c>
      <c r="J44" s="81" t="s">
        <v>394</v>
      </c>
      <c r="K44" s="42">
        <v>1</v>
      </c>
      <c r="L44" s="42">
        <v>40</v>
      </c>
      <c r="M44" s="99">
        <f>VLOOKUP(H44,'Ma tien'!$A$1:$D$67,3,0)</f>
        <v>2000000</v>
      </c>
      <c r="N44" s="99">
        <f t="shared" ref="N44:N75" si="3">M44*K44</f>
        <v>2000000</v>
      </c>
      <c r="O44" s="35" t="s">
        <v>164</v>
      </c>
      <c r="P44" s="40" t="s">
        <v>672</v>
      </c>
      <c r="Q44" s="53" t="s">
        <v>223</v>
      </c>
      <c r="R44" s="86" t="s">
        <v>404</v>
      </c>
    </row>
    <row r="45" spans="1:18" s="43" customFormat="1" ht="27" customHeight="1">
      <c r="A45" s="42">
        <f t="shared" si="2"/>
        <v>34</v>
      </c>
      <c r="B45" s="42" t="s">
        <v>432</v>
      </c>
      <c r="C45" s="42" t="s">
        <v>466</v>
      </c>
      <c r="D45" s="42" t="s">
        <v>225</v>
      </c>
      <c r="E45" s="49" t="s">
        <v>355</v>
      </c>
      <c r="F45" s="50" t="s">
        <v>356</v>
      </c>
      <c r="G45" s="42" t="s">
        <v>207</v>
      </c>
      <c r="H45" s="133" t="s">
        <v>226</v>
      </c>
      <c r="I45" s="42" t="s">
        <v>550</v>
      </c>
      <c r="J45" s="81" t="s">
        <v>394</v>
      </c>
      <c r="K45" s="42">
        <v>1</v>
      </c>
      <c r="L45" s="42">
        <v>40</v>
      </c>
      <c r="M45" s="99">
        <f>VLOOKUP(H45,'Ma tien'!$A$1:$D$67,3,0)</f>
        <v>2000000</v>
      </c>
      <c r="N45" s="99">
        <f t="shared" si="3"/>
        <v>2000000</v>
      </c>
      <c r="O45" s="35" t="s">
        <v>164</v>
      </c>
      <c r="P45" s="40" t="s">
        <v>673</v>
      </c>
      <c r="Q45" s="53" t="s">
        <v>223</v>
      </c>
      <c r="R45" s="86" t="s">
        <v>404</v>
      </c>
    </row>
    <row r="46" spans="1:18" s="43" customFormat="1" ht="27" customHeight="1">
      <c r="A46" s="42">
        <f t="shared" si="2"/>
        <v>35</v>
      </c>
      <c r="B46" s="42" t="s">
        <v>432</v>
      </c>
      <c r="C46" s="42" t="s">
        <v>466</v>
      </c>
      <c r="D46" s="42" t="s">
        <v>225</v>
      </c>
      <c r="E46" s="49" t="s">
        <v>355</v>
      </c>
      <c r="F46" s="50" t="s">
        <v>356</v>
      </c>
      <c r="G46" s="42" t="s">
        <v>207</v>
      </c>
      <c r="H46" s="133" t="s">
        <v>226</v>
      </c>
      <c r="I46" s="42" t="s">
        <v>551</v>
      </c>
      <c r="J46" s="81" t="s">
        <v>394</v>
      </c>
      <c r="K46" s="42">
        <v>1</v>
      </c>
      <c r="L46" s="42">
        <v>40</v>
      </c>
      <c r="M46" s="99">
        <f>VLOOKUP(H46,'Ma tien'!$A$1:$D$67,3,0)</f>
        <v>2000000</v>
      </c>
      <c r="N46" s="99">
        <f t="shared" si="3"/>
        <v>2000000</v>
      </c>
      <c r="O46" s="35" t="s">
        <v>164</v>
      </c>
      <c r="P46" s="40" t="s">
        <v>674</v>
      </c>
      <c r="Q46" s="53" t="s">
        <v>223</v>
      </c>
      <c r="R46" s="86" t="s">
        <v>404</v>
      </c>
    </row>
    <row r="47" spans="1:18" s="43" customFormat="1" ht="27" customHeight="1">
      <c r="A47" s="42">
        <f t="shared" si="2"/>
        <v>36</v>
      </c>
      <c r="B47" s="42" t="s">
        <v>352</v>
      </c>
      <c r="C47" s="42" t="s">
        <v>468</v>
      </c>
      <c r="D47" s="42" t="s">
        <v>225</v>
      </c>
      <c r="E47" s="49" t="s">
        <v>358</v>
      </c>
      <c r="F47" s="50" t="s">
        <v>13</v>
      </c>
      <c r="G47" s="42" t="s">
        <v>207</v>
      </c>
      <c r="H47" s="133" t="s">
        <v>226</v>
      </c>
      <c r="I47" s="42" t="s">
        <v>545</v>
      </c>
      <c r="J47" s="81" t="s">
        <v>618</v>
      </c>
      <c r="K47" s="42">
        <v>1</v>
      </c>
      <c r="L47" s="42">
        <v>40</v>
      </c>
      <c r="M47" s="99">
        <f>VLOOKUP(H47,'Ma tien'!$A$1:$D$67,3,0)</f>
        <v>2000000</v>
      </c>
      <c r="N47" s="99">
        <f t="shared" si="3"/>
        <v>2000000</v>
      </c>
      <c r="O47" s="35" t="s">
        <v>164</v>
      </c>
      <c r="P47" s="40" t="s">
        <v>675</v>
      </c>
      <c r="Q47" s="54" t="s">
        <v>223</v>
      </c>
      <c r="R47" s="86" t="s">
        <v>404</v>
      </c>
    </row>
    <row r="48" spans="1:18" s="43" customFormat="1" ht="27" customHeight="1">
      <c r="A48" s="42">
        <f t="shared" si="2"/>
        <v>37</v>
      </c>
      <c r="B48" s="42" t="s">
        <v>271</v>
      </c>
      <c r="C48" s="42" t="s">
        <v>228</v>
      </c>
      <c r="D48" s="42" t="s">
        <v>228</v>
      </c>
      <c r="E48" s="49" t="s">
        <v>201</v>
      </c>
      <c r="F48" s="50" t="s">
        <v>278</v>
      </c>
      <c r="G48" s="42" t="s">
        <v>204</v>
      </c>
      <c r="H48" s="133" t="s">
        <v>227</v>
      </c>
      <c r="I48" s="42" t="s">
        <v>552</v>
      </c>
      <c r="J48" s="81" t="s">
        <v>619</v>
      </c>
      <c r="K48" s="42">
        <v>1</v>
      </c>
      <c r="L48" s="42">
        <v>20</v>
      </c>
      <c r="M48" s="99">
        <f>VLOOKUP(H48,'Ma tien'!$A$1:$D$67,3,0)</f>
        <v>1000000</v>
      </c>
      <c r="N48" s="99">
        <f t="shared" si="3"/>
        <v>1000000</v>
      </c>
      <c r="O48" s="35" t="s">
        <v>212</v>
      </c>
      <c r="P48" s="40" t="s">
        <v>292</v>
      </c>
      <c r="Q48" s="54" t="s">
        <v>223</v>
      </c>
      <c r="R48" s="86" t="s">
        <v>404</v>
      </c>
    </row>
    <row r="49" spans="1:18" s="43" customFormat="1" ht="27" customHeight="1">
      <c r="A49" s="42">
        <f t="shared" si="2"/>
        <v>38</v>
      </c>
      <c r="B49" s="42" t="s">
        <v>433</v>
      </c>
      <c r="C49" s="42" t="s">
        <v>472</v>
      </c>
      <c r="D49" s="42" t="s">
        <v>225</v>
      </c>
      <c r="E49" s="49" t="s">
        <v>200</v>
      </c>
      <c r="F49" s="50" t="s">
        <v>78</v>
      </c>
      <c r="G49" s="42" t="s">
        <v>207</v>
      </c>
      <c r="H49" s="133" t="s">
        <v>226</v>
      </c>
      <c r="I49" s="42" t="s">
        <v>553</v>
      </c>
      <c r="J49" s="81" t="s">
        <v>613</v>
      </c>
      <c r="K49" s="42">
        <v>1</v>
      </c>
      <c r="L49" s="42">
        <v>40</v>
      </c>
      <c r="M49" s="99">
        <f>VLOOKUP(H49,'Ma tien'!$A$1:$D$67,3,0)</f>
        <v>2000000</v>
      </c>
      <c r="N49" s="99">
        <f t="shared" si="3"/>
        <v>2000000</v>
      </c>
      <c r="O49" s="35" t="s">
        <v>164</v>
      </c>
      <c r="P49" s="40" t="s">
        <v>676</v>
      </c>
      <c r="Q49" s="54" t="s">
        <v>223</v>
      </c>
      <c r="R49" s="86" t="s">
        <v>404</v>
      </c>
    </row>
    <row r="50" spans="1:18" s="43" customFormat="1" ht="27" customHeight="1">
      <c r="A50" s="42">
        <f t="shared" si="2"/>
        <v>39</v>
      </c>
      <c r="B50" s="42" t="s">
        <v>433</v>
      </c>
      <c r="C50" s="42" t="s">
        <v>466</v>
      </c>
      <c r="D50" s="42" t="s">
        <v>225</v>
      </c>
      <c r="E50" s="49" t="s">
        <v>200</v>
      </c>
      <c r="F50" s="50" t="s">
        <v>78</v>
      </c>
      <c r="G50" s="42" t="s">
        <v>207</v>
      </c>
      <c r="H50" s="133" t="s">
        <v>226</v>
      </c>
      <c r="I50" s="42" t="s">
        <v>553</v>
      </c>
      <c r="J50" s="81" t="s">
        <v>613</v>
      </c>
      <c r="K50" s="42">
        <v>1</v>
      </c>
      <c r="L50" s="42">
        <v>40</v>
      </c>
      <c r="M50" s="99">
        <f>VLOOKUP(H50,'Ma tien'!$A$1:$D$67,3,0)</f>
        <v>2000000</v>
      </c>
      <c r="N50" s="99">
        <f t="shared" si="3"/>
        <v>2000000</v>
      </c>
      <c r="O50" s="35" t="s">
        <v>164</v>
      </c>
      <c r="P50" s="40" t="s">
        <v>677</v>
      </c>
      <c r="Q50" s="54" t="s">
        <v>223</v>
      </c>
      <c r="R50" s="86" t="s">
        <v>404</v>
      </c>
    </row>
    <row r="51" spans="1:18" s="43" customFormat="1" ht="27" customHeight="1">
      <c r="A51" s="42">
        <f t="shared" si="2"/>
        <v>40</v>
      </c>
      <c r="B51" s="42" t="s">
        <v>434</v>
      </c>
      <c r="C51" s="42" t="s">
        <v>465</v>
      </c>
      <c r="D51" s="42" t="s">
        <v>225</v>
      </c>
      <c r="E51" s="49" t="s">
        <v>496</v>
      </c>
      <c r="F51" s="50" t="s">
        <v>189</v>
      </c>
      <c r="G51" s="42" t="s">
        <v>207</v>
      </c>
      <c r="H51" s="133" t="s">
        <v>226</v>
      </c>
      <c r="I51" s="42" t="s">
        <v>554</v>
      </c>
      <c r="J51" s="81" t="s">
        <v>617</v>
      </c>
      <c r="K51" s="42">
        <v>1</v>
      </c>
      <c r="L51" s="42">
        <v>40</v>
      </c>
      <c r="M51" s="99">
        <f>VLOOKUP(H51,'Ma tien'!$A$1:$D$67,3,0)</f>
        <v>2000000</v>
      </c>
      <c r="N51" s="99">
        <f t="shared" si="3"/>
        <v>2000000</v>
      </c>
      <c r="O51" s="35" t="s">
        <v>164</v>
      </c>
      <c r="P51" s="40" t="s">
        <v>678</v>
      </c>
      <c r="Q51" s="54" t="s">
        <v>223</v>
      </c>
      <c r="R51" s="86" t="s">
        <v>404</v>
      </c>
    </row>
    <row r="52" spans="1:18" s="43" customFormat="1" ht="27" customHeight="1">
      <c r="A52" s="42">
        <f t="shared" si="2"/>
        <v>41</v>
      </c>
      <c r="B52" s="42" t="s">
        <v>349</v>
      </c>
      <c r="C52" s="42" t="s">
        <v>465</v>
      </c>
      <c r="D52" s="42" t="s">
        <v>225</v>
      </c>
      <c r="E52" s="49" t="s">
        <v>147</v>
      </c>
      <c r="F52" s="50" t="s">
        <v>378</v>
      </c>
      <c r="G52" s="42" t="s">
        <v>207</v>
      </c>
      <c r="H52" s="133" t="s">
        <v>226</v>
      </c>
      <c r="I52" s="42" t="s">
        <v>555</v>
      </c>
      <c r="J52" s="81" t="s">
        <v>613</v>
      </c>
      <c r="K52" s="42">
        <v>1</v>
      </c>
      <c r="L52" s="42">
        <v>40</v>
      </c>
      <c r="M52" s="99">
        <f>VLOOKUP(H52,'Ma tien'!$A$1:$D$67,3,0)</f>
        <v>2000000</v>
      </c>
      <c r="N52" s="99">
        <f t="shared" si="3"/>
        <v>2000000</v>
      </c>
      <c r="O52" s="35" t="s">
        <v>164</v>
      </c>
      <c r="P52" s="40" t="s">
        <v>679</v>
      </c>
      <c r="Q52" s="53" t="s">
        <v>223</v>
      </c>
      <c r="R52" s="86" t="s">
        <v>410</v>
      </c>
    </row>
    <row r="53" spans="1:18" s="43" customFormat="1" ht="27" customHeight="1">
      <c r="A53" s="42">
        <f t="shared" si="2"/>
        <v>42</v>
      </c>
      <c r="B53" s="42" t="s">
        <v>349</v>
      </c>
      <c r="C53" s="42" t="s">
        <v>465</v>
      </c>
      <c r="D53" s="42" t="s">
        <v>225</v>
      </c>
      <c r="E53" s="49" t="s">
        <v>147</v>
      </c>
      <c r="F53" s="50" t="s">
        <v>378</v>
      </c>
      <c r="G53" s="42" t="s">
        <v>207</v>
      </c>
      <c r="H53" s="133" t="s">
        <v>226</v>
      </c>
      <c r="I53" s="42" t="s">
        <v>555</v>
      </c>
      <c r="J53" s="81" t="s">
        <v>613</v>
      </c>
      <c r="K53" s="42">
        <v>1</v>
      </c>
      <c r="L53" s="42">
        <v>40</v>
      </c>
      <c r="M53" s="99">
        <f>VLOOKUP(H53,'Ma tien'!$A$1:$D$67,3,0)</f>
        <v>2000000</v>
      </c>
      <c r="N53" s="99">
        <f t="shared" si="3"/>
        <v>2000000</v>
      </c>
      <c r="O53" s="35" t="s">
        <v>164</v>
      </c>
      <c r="P53" s="40" t="s">
        <v>680</v>
      </c>
      <c r="Q53" s="54" t="s">
        <v>223</v>
      </c>
      <c r="R53" s="86" t="s">
        <v>410</v>
      </c>
    </row>
    <row r="54" spans="1:18" s="43" customFormat="1" ht="27" customHeight="1">
      <c r="A54" s="42">
        <f t="shared" si="2"/>
        <v>43</v>
      </c>
      <c r="B54" s="42" t="s">
        <v>349</v>
      </c>
      <c r="C54" s="42" t="s">
        <v>472</v>
      </c>
      <c r="D54" s="42" t="s">
        <v>225</v>
      </c>
      <c r="E54" s="49" t="s">
        <v>147</v>
      </c>
      <c r="F54" s="50" t="s">
        <v>378</v>
      </c>
      <c r="G54" s="42" t="s">
        <v>207</v>
      </c>
      <c r="H54" s="133" t="s">
        <v>226</v>
      </c>
      <c r="I54" s="42" t="s">
        <v>555</v>
      </c>
      <c r="J54" s="81" t="s">
        <v>613</v>
      </c>
      <c r="K54" s="42">
        <v>1</v>
      </c>
      <c r="L54" s="42">
        <v>40</v>
      </c>
      <c r="M54" s="99">
        <f>VLOOKUP(H54,'Ma tien'!$A$1:$D$67,3,0)</f>
        <v>2000000</v>
      </c>
      <c r="N54" s="99">
        <f t="shared" si="3"/>
        <v>2000000</v>
      </c>
      <c r="O54" s="35" t="s">
        <v>164</v>
      </c>
      <c r="P54" s="40" t="s">
        <v>681</v>
      </c>
      <c r="Q54" s="54" t="s">
        <v>223</v>
      </c>
      <c r="R54" s="86" t="s">
        <v>410</v>
      </c>
    </row>
    <row r="55" spans="1:18" s="43" customFormat="1" ht="27" customHeight="1">
      <c r="A55" s="42">
        <f t="shared" si="2"/>
        <v>44</v>
      </c>
      <c r="B55" s="42" t="s">
        <v>349</v>
      </c>
      <c r="C55" s="42" t="s">
        <v>466</v>
      </c>
      <c r="D55" s="42" t="s">
        <v>225</v>
      </c>
      <c r="E55" s="49" t="s">
        <v>147</v>
      </c>
      <c r="F55" s="50" t="s">
        <v>378</v>
      </c>
      <c r="G55" s="42" t="s">
        <v>207</v>
      </c>
      <c r="H55" s="133" t="s">
        <v>226</v>
      </c>
      <c r="I55" s="42" t="s">
        <v>555</v>
      </c>
      <c r="J55" s="81" t="s">
        <v>613</v>
      </c>
      <c r="K55" s="42">
        <v>1</v>
      </c>
      <c r="L55" s="42">
        <v>40</v>
      </c>
      <c r="M55" s="99">
        <f>VLOOKUP(H55,'Ma tien'!$A$1:$D$67,3,0)</f>
        <v>2000000</v>
      </c>
      <c r="N55" s="99">
        <f t="shared" si="3"/>
        <v>2000000</v>
      </c>
      <c r="O55" s="35" t="s">
        <v>164</v>
      </c>
      <c r="P55" s="40" t="s">
        <v>682</v>
      </c>
      <c r="Q55" s="54" t="s">
        <v>223</v>
      </c>
      <c r="R55" s="86" t="s">
        <v>410</v>
      </c>
    </row>
    <row r="56" spans="1:18" s="43" customFormat="1" ht="27" customHeight="1">
      <c r="A56" s="42">
        <f t="shared" si="2"/>
        <v>45</v>
      </c>
      <c r="B56" s="42" t="s">
        <v>349</v>
      </c>
      <c r="C56" s="42" t="s">
        <v>466</v>
      </c>
      <c r="D56" s="42" t="s">
        <v>225</v>
      </c>
      <c r="E56" s="49" t="s">
        <v>147</v>
      </c>
      <c r="F56" s="50" t="s">
        <v>378</v>
      </c>
      <c r="G56" s="42" t="s">
        <v>207</v>
      </c>
      <c r="H56" s="133" t="s">
        <v>226</v>
      </c>
      <c r="I56" s="42" t="s">
        <v>555</v>
      </c>
      <c r="J56" s="81" t="s">
        <v>613</v>
      </c>
      <c r="K56" s="42">
        <v>1</v>
      </c>
      <c r="L56" s="42">
        <v>40</v>
      </c>
      <c r="M56" s="99">
        <f>VLOOKUP(H56,'Ma tien'!$A$1:$D$67,3,0)</f>
        <v>2000000</v>
      </c>
      <c r="N56" s="99">
        <f t="shared" si="3"/>
        <v>2000000</v>
      </c>
      <c r="O56" s="35" t="s">
        <v>164</v>
      </c>
      <c r="P56" s="40" t="s">
        <v>683</v>
      </c>
      <c r="Q56" s="53" t="s">
        <v>223</v>
      </c>
      <c r="R56" s="86" t="s">
        <v>410</v>
      </c>
    </row>
    <row r="57" spans="1:18" s="43" customFormat="1" ht="27" customHeight="1">
      <c r="A57" s="42">
        <f t="shared" si="2"/>
        <v>46</v>
      </c>
      <c r="B57" s="42" t="s">
        <v>349</v>
      </c>
      <c r="C57" s="42" t="s">
        <v>468</v>
      </c>
      <c r="D57" s="42" t="s">
        <v>225</v>
      </c>
      <c r="E57" s="49" t="s">
        <v>147</v>
      </c>
      <c r="F57" s="50" t="s">
        <v>378</v>
      </c>
      <c r="G57" s="42" t="s">
        <v>207</v>
      </c>
      <c r="H57" s="133" t="s">
        <v>226</v>
      </c>
      <c r="I57" s="42" t="s">
        <v>555</v>
      </c>
      <c r="J57" s="81" t="s">
        <v>613</v>
      </c>
      <c r="K57" s="42">
        <v>1</v>
      </c>
      <c r="L57" s="42">
        <v>40</v>
      </c>
      <c r="M57" s="99">
        <f>VLOOKUP(H57,'Ma tien'!$A$1:$D$67,3,0)</f>
        <v>2000000</v>
      </c>
      <c r="N57" s="99">
        <f t="shared" si="3"/>
        <v>2000000</v>
      </c>
      <c r="O57" s="35" t="s">
        <v>164</v>
      </c>
      <c r="P57" s="40" t="s">
        <v>684</v>
      </c>
      <c r="Q57" s="53" t="s">
        <v>223</v>
      </c>
      <c r="R57" s="86" t="s">
        <v>410</v>
      </c>
    </row>
    <row r="58" spans="1:18" s="43" customFormat="1" ht="27" customHeight="1">
      <c r="A58" s="42">
        <f t="shared" si="2"/>
        <v>47</v>
      </c>
      <c r="B58" s="42" t="s">
        <v>349</v>
      </c>
      <c r="C58" s="42" t="s">
        <v>472</v>
      </c>
      <c r="D58" s="42" t="s">
        <v>225</v>
      </c>
      <c r="E58" s="49" t="s">
        <v>147</v>
      </c>
      <c r="F58" s="50" t="s">
        <v>378</v>
      </c>
      <c r="G58" s="42" t="s">
        <v>207</v>
      </c>
      <c r="H58" s="133" t="s">
        <v>226</v>
      </c>
      <c r="I58" s="42" t="s">
        <v>555</v>
      </c>
      <c r="J58" s="81" t="s">
        <v>613</v>
      </c>
      <c r="K58" s="42">
        <v>1</v>
      </c>
      <c r="L58" s="42">
        <v>40</v>
      </c>
      <c r="M58" s="99">
        <f>VLOOKUP(H58,'Ma tien'!$A$1:$D$67,3,0)</f>
        <v>2000000</v>
      </c>
      <c r="N58" s="99">
        <f t="shared" si="3"/>
        <v>2000000</v>
      </c>
      <c r="O58" s="35" t="s">
        <v>164</v>
      </c>
      <c r="P58" s="40" t="s">
        <v>685</v>
      </c>
      <c r="Q58" s="53" t="s">
        <v>223</v>
      </c>
      <c r="R58" s="86" t="s">
        <v>410</v>
      </c>
    </row>
    <row r="59" spans="1:18" s="43" customFormat="1" ht="27" customHeight="1">
      <c r="A59" s="42">
        <f t="shared" si="2"/>
        <v>48</v>
      </c>
      <c r="B59" s="42" t="s">
        <v>349</v>
      </c>
      <c r="C59" s="42" t="s">
        <v>468</v>
      </c>
      <c r="D59" s="42" t="s">
        <v>225</v>
      </c>
      <c r="E59" s="49" t="s">
        <v>147</v>
      </c>
      <c r="F59" s="50" t="s">
        <v>378</v>
      </c>
      <c r="G59" s="42" t="s">
        <v>207</v>
      </c>
      <c r="H59" s="133" t="s">
        <v>226</v>
      </c>
      <c r="I59" s="42" t="s">
        <v>555</v>
      </c>
      <c r="J59" s="81" t="s">
        <v>613</v>
      </c>
      <c r="K59" s="42">
        <v>1</v>
      </c>
      <c r="L59" s="42">
        <v>40</v>
      </c>
      <c r="M59" s="99">
        <f>VLOOKUP(H59,'Ma tien'!$A$1:$D$67,3,0)</f>
        <v>2000000</v>
      </c>
      <c r="N59" s="99">
        <f t="shared" si="3"/>
        <v>2000000</v>
      </c>
      <c r="O59" s="35" t="s">
        <v>164</v>
      </c>
      <c r="P59" s="40" t="s">
        <v>686</v>
      </c>
      <c r="Q59" s="53" t="s">
        <v>223</v>
      </c>
      <c r="R59" s="86" t="s">
        <v>410</v>
      </c>
    </row>
    <row r="60" spans="1:18" s="43" customFormat="1" ht="27" customHeight="1">
      <c r="A60" s="42">
        <f t="shared" si="2"/>
        <v>49</v>
      </c>
      <c r="B60" s="42" t="s">
        <v>349</v>
      </c>
      <c r="C60" s="42" t="s">
        <v>470</v>
      </c>
      <c r="D60" s="42" t="s">
        <v>225</v>
      </c>
      <c r="E60" s="49" t="s">
        <v>147</v>
      </c>
      <c r="F60" s="50" t="s">
        <v>378</v>
      </c>
      <c r="G60" s="42" t="s">
        <v>207</v>
      </c>
      <c r="H60" s="133" t="s">
        <v>226</v>
      </c>
      <c r="I60" s="42" t="s">
        <v>555</v>
      </c>
      <c r="J60" s="81" t="s">
        <v>613</v>
      </c>
      <c r="K60" s="42">
        <v>1</v>
      </c>
      <c r="L60" s="42">
        <v>40</v>
      </c>
      <c r="M60" s="99">
        <f>VLOOKUP(H60,'Ma tien'!$A$1:$D$67,3,0)</f>
        <v>2000000</v>
      </c>
      <c r="N60" s="99">
        <f t="shared" si="3"/>
        <v>2000000</v>
      </c>
      <c r="O60" s="35" t="s">
        <v>164</v>
      </c>
      <c r="P60" s="40" t="s">
        <v>687</v>
      </c>
      <c r="Q60" s="54" t="s">
        <v>223</v>
      </c>
      <c r="R60" s="86" t="s">
        <v>410</v>
      </c>
    </row>
    <row r="61" spans="1:18" s="43" customFormat="1" ht="27" customHeight="1">
      <c r="A61" s="42">
        <f t="shared" si="2"/>
        <v>50</v>
      </c>
      <c r="B61" s="42" t="s">
        <v>349</v>
      </c>
      <c r="C61" s="42" t="s">
        <v>228</v>
      </c>
      <c r="D61" s="42" t="s">
        <v>228</v>
      </c>
      <c r="E61" s="49" t="s">
        <v>147</v>
      </c>
      <c r="F61" s="50" t="s">
        <v>378</v>
      </c>
      <c r="G61" s="42" t="s">
        <v>206</v>
      </c>
      <c r="H61" s="133" t="s">
        <v>230</v>
      </c>
      <c r="I61" s="42" t="s">
        <v>556</v>
      </c>
      <c r="J61" s="81" t="s">
        <v>614</v>
      </c>
      <c r="K61" s="42">
        <v>1</v>
      </c>
      <c r="L61" s="42">
        <v>10</v>
      </c>
      <c r="M61" s="99">
        <f>VLOOKUP(H61,'Ma tien'!$A$1:$D$67,3,0)</f>
        <v>500000</v>
      </c>
      <c r="N61" s="99">
        <f t="shared" si="3"/>
        <v>500000</v>
      </c>
      <c r="O61" s="35" t="s">
        <v>213</v>
      </c>
      <c r="P61" s="40" t="s">
        <v>284</v>
      </c>
      <c r="Q61" s="53" t="s">
        <v>223</v>
      </c>
      <c r="R61" s="86" t="s">
        <v>410</v>
      </c>
    </row>
    <row r="62" spans="1:18" s="43" customFormat="1" ht="27" customHeight="1">
      <c r="A62" s="42">
        <f t="shared" si="2"/>
        <v>51</v>
      </c>
      <c r="B62" s="42" t="s">
        <v>314</v>
      </c>
      <c r="C62" s="42" t="s">
        <v>465</v>
      </c>
      <c r="D62" s="42" t="s">
        <v>225</v>
      </c>
      <c r="E62" s="49" t="s">
        <v>198</v>
      </c>
      <c r="F62" s="50" t="s">
        <v>8</v>
      </c>
      <c r="G62" s="42" t="s">
        <v>207</v>
      </c>
      <c r="H62" s="133" t="s">
        <v>226</v>
      </c>
      <c r="I62" s="42" t="s">
        <v>557</v>
      </c>
      <c r="J62" s="81" t="s">
        <v>612</v>
      </c>
      <c r="K62" s="42">
        <v>1</v>
      </c>
      <c r="L62" s="42">
        <v>40</v>
      </c>
      <c r="M62" s="99">
        <f>VLOOKUP(H62,'Ma tien'!$A$1:$D$67,3,0)</f>
        <v>2000000</v>
      </c>
      <c r="N62" s="99">
        <f t="shared" si="3"/>
        <v>2000000</v>
      </c>
      <c r="O62" s="35" t="s">
        <v>164</v>
      </c>
      <c r="P62" s="40" t="s">
        <v>688</v>
      </c>
      <c r="Q62" s="53" t="s">
        <v>223</v>
      </c>
      <c r="R62" s="86" t="s">
        <v>416</v>
      </c>
    </row>
    <row r="63" spans="1:18" s="43" customFormat="1" ht="27" customHeight="1">
      <c r="A63" s="42">
        <f t="shared" si="2"/>
        <v>52</v>
      </c>
      <c r="B63" s="42" t="s">
        <v>314</v>
      </c>
      <c r="C63" s="42" t="s">
        <v>470</v>
      </c>
      <c r="D63" s="42" t="s">
        <v>225</v>
      </c>
      <c r="E63" s="49" t="s">
        <v>198</v>
      </c>
      <c r="F63" s="50" t="s">
        <v>8</v>
      </c>
      <c r="G63" s="42" t="s">
        <v>207</v>
      </c>
      <c r="H63" s="133" t="s">
        <v>226</v>
      </c>
      <c r="I63" s="86" t="s">
        <v>558</v>
      </c>
      <c r="J63" s="82" t="s">
        <v>612</v>
      </c>
      <c r="K63" s="42">
        <v>1</v>
      </c>
      <c r="L63" s="42">
        <v>40</v>
      </c>
      <c r="M63" s="99">
        <f>VLOOKUP(H63,'Ma tien'!$A$1:$D$67,3,0)</f>
        <v>2000000</v>
      </c>
      <c r="N63" s="99">
        <f t="shared" si="3"/>
        <v>2000000</v>
      </c>
      <c r="O63" s="35" t="s">
        <v>164</v>
      </c>
      <c r="P63" s="40" t="s">
        <v>689</v>
      </c>
      <c r="Q63" s="54" t="s">
        <v>223</v>
      </c>
      <c r="R63" s="86" t="s">
        <v>416</v>
      </c>
    </row>
    <row r="64" spans="1:18" s="43" customFormat="1" ht="27" customHeight="1">
      <c r="A64" s="42">
        <f t="shared" si="2"/>
        <v>53</v>
      </c>
      <c r="B64" s="42" t="s">
        <v>314</v>
      </c>
      <c r="C64" s="42" t="s">
        <v>470</v>
      </c>
      <c r="D64" s="42" t="s">
        <v>225</v>
      </c>
      <c r="E64" s="49" t="s">
        <v>198</v>
      </c>
      <c r="F64" s="50" t="s">
        <v>8</v>
      </c>
      <c r="G64" s="42" t="s">
        <v>207</v>
      </c>
      <c r="H64" s="133" t="s">
        <v>226</v>
      </c>
      <c r="I64" s="86" t="s">
        <v>559</v>
      </c>
      <c r="J64" s="82" t="s">
        <v>612</v>
      </c>
      <c r="K64" s="42">
        <v>1</v>
      </c>
      <c r="L64" s="42">
        <v>40</v>
      </c>
      <c r="M64" s="99">
        <f>VLOOKUP(H64,'Ma tien'!$A$1:$D$67,3,0)</f>
        <v>2000000</v>
      </c>
      <c r="N64" s="99">
        <f t="shared" si="3"/>
        <v>2000000</v>
      </c>
      <c r="O64" s="35" t="s">
        <v>164</v>
      </c>
      <c r="P64" s="40" t="s">
        <v>397</v>
      </c>
      <c r="Q64" s="54" t="s">
        <v>223</v>
      </c>
      <c r="R64" s="86" t="s">
        <v>416</v>
      </c>
    </row>
    <row r="65" spans="1:18" s="43" customFormat="1" ht="27" customHeight="1">
      <c r="A65" s="42">
        <f t="shared" si="2"/>
        <v>54</v>
      </c>
      <c r="B65" s="42" t="s">
        <v>314</v>
      </c>
      <c r="C65" s="42" t="s">
        <v>470</v>
      </c>
      <c r="D65" s="42" t="s">
        <v>225</v>
      </c>
      <c r="E65" s="49" t="s">
        <v>198</v>
      </c>
      <c r="F65" s="50" t="s">
        <v>8</v>
      </c>
      <c r="G65" s="42" t="s">
        <v>207</v>
      </c>
      <c r="H65" s="133" t="s">
        <v>226</v>
      </c>
      <c r="I65" s="42" t="s">
        <v>560</v>
      </c>
      <c r="J65" s="81" t="s">
        <v>612</v>
      </c>
      <c r="K65" s="42">
        <v>1</v>
      </c>
      <c r="L65" s="42">
        <v>40</v>
      </c>
      <c r="M65" s="99">
        <f>VLOOKUP(H65,'Ma tien'!$A$1:$D$67,3,0)</f>
        <v>2000000</v>
      </c>
      <c r="N65" s="99">
        <f t="shared" si="3"/>
        <v>2000000</v>
      </c>
      <c r="O65" s="35" t="s">
        <v>164</v>
      </c>
      <c r="P65" s="40" t="s">
        <v>690</v>
      </c>
      <c r="Q65" s="53" t="s">
        <v>223</v>
      </c>
      <c r="R65" s="86" t="s">
        <v>416</v>
      </c>
    </row>
    <row r="66" spans="1:18" s="43" customFormat="1" ht="27" customHeight="1">
      <c r="A66" s="42">
        <f t="shared" si="2"/>
        <v>55</v>
      </c>
      <c r="B66" s="42" t="s">
        <v>314</v>
      </c>
      <c r="C66" s="42" t="s">
        <v>228</v>
      </c>
      <c r="D66" s="42" t="s">
        <v>228</v>
      </c>
      <c r="E66" s="49" t="s">
        <v>198</v>
      </c>
      <c r="F66" s="50" t="s">
        <v>8</v>
      </c>
      <c r="G66" s="42" t="s">
        <v>206</v>
      </c>
      <c r="H66" s="133" t="s">
        <v>230</v>
      </c>
      <c r="I66" s="42" t="s">
        <v>561</v>
      </c>
      <c r="J66" s="81" t="s">
        <v>615</v>
      </c>
      <c r="K66" s="42">
        <v>1</v>
      </c>
      <c r="L66" s="42">
        <v>10</v>
      </c>
      <c r="M66" s="99">
        <f>VLOOKUP(H66,'Ma tien'!$A$1:$D$67,3,0)</f>
        <v>500000</v>
      </c>
      <c r="N66" s="99">
        <f t="shared" si="3"/>
        <v>500000</v>
      </c>
      <c r="O66" s="35" t="s">
        <v>213</v>
      </c>
      <c r="P66" s="40" t="s">
        <v>327</v>
      </c>
      <c r="Q66" s="54" t="s">
        <v>223</v>
      </c>
      <c r="R66" s="86" t="s">
        <v>416</v>
      </c>
    </row>
    <row r="67" spans="1:18" s="43" customFormat="1" ht="27" customHeight="1">
      <c r="A67" s="42">
        <f t="shared" si="2"/>
        <v>56</v>
      </c>
      <c r="B67" s="42" t="s">
        <v>435</v>
      </c>
      <c r="C67" s="42" t="s">
        <v>332</v>
      </c>
      <c r="D67" s="42" t="s">
        <v>225</v>
      </c>
      <c r="E67" s="49" t="s">
        <v>497</v>
      </c>
      <c r="F67" s="50" t="s">
        <v>498</v>
      </c>
      <c r="G67" s="42" t="s">
        <v>207</v>
      </c>
      <c r="H67" s="133" t="s">
        <v>226</v>
      </c>
      <c r="I67" s="42" t="s">
        <v>389</v>
      </c>
      <c r="J67" s="81" t="s">
        <v>323</v>
      </c>
      <c r="K67" s="42">
        <v>1</v>
      </c>
      <c r="L67" s="42">
        <v>40</v>
      </c>
      <c r="M67" s="99">
        <f>VLOOKUP(H67,'Ma tien'!$A$1:$D$67,3,0)</f>
        <v>2000000</v>
      </c>
      <c r="N67" s="99">
        <f t="shared" si="3"/>
        <v>2000000</v>
      </c>
      <c r="O67" s="35" t="s">
        <v>164</v>
      </c>
      <c r="P67" s="40" t="s">
        <v>691</v>
      </c>
      <c r="Q67" s="54" t="s">
        <v>223</v>
      </c>
      <c r="R67" s="86" t="s">
        <v>757</v>
      </c>
    </row>
    <row r="68" spans="1:18" s="43" customFormat="1" ht="27" customHeight="1">
      <c r="A68" s="42">
        <f t="shared" si="2"/>
        <v>57</v>
      </c>
      <c r="B68" s="42" t="s">
        <v>435</v>
      </c>
      <c r="C68" s="42" t="s">
        <v>470</v>
      </c>
      <c r="D68" s="42" t="s">
        <v>225</v>
      </c>
      <c r="E68" s="49" t="s">
        <v>497</v>
      </c>
      <c r="F68" s="50" t="s">
        <v>498</v>
      </c>
      <c r="G68" s="42" t="s">
        <v>207</v>
      </c>
      <c r="H68" s="133" t="s">
        <v>226</v>
      </c>
      <c r="I68" s="42" t="s">
        <v>545</v>
      </c>
      <c r="J68" s="81" t="s">
        <v>618</v>
      </c>
      <c r="K68" s="42">
        <v>1</v>
      </c>
      <c r="L68" s="42">
        <v>40</v>
      </c>
      <c r="M68" s="99">
        <f>VLOOKUP(H68,'Ma tien'!$A$1:$D$67,3,0)</f>
        <v>2000000</v>
      </c>
      <c r="N68" s="99">
        <f t="shared" si="3"/>
        <v>2000000</v>
      </c>
      <c r="O68" s="35" t="s">
        <v>164</v>
      </c>
      <c r="P68" s="40" t="s">
        <v>692</v>
      </c>
      <c r="Q68" s="54" t="s">
        <v>223</v>
      </c>
      <c r="R68" s="86" t="s">
        <v>757</v>
      </c>
    </row>
    <row r="69" spans="1:18" s="43" customFormat="1" ht="27" customHeight="1">
      <c r="A69" s="42">
        <f t="shared" si="2"/>
        <v>58</v>
      </c>
      <c r="B69" s="42" t="s">
        <v>436</v>
      </c>
      <c r="C69" s="42" t="s">
        <v>467</v>
      </c>
      <c r="D69" s="42" t="s">
        <v>225</v>
      </c>
      <c r="E69" s="49" t="s">
        <v>499</v>
      </c>
      <c r="F69" s="50" t="s">
        <v>500</v>
      </c>
      <c r="G69" s="42" t="s">
        <v>207</v>
      </c>
      <c r="H69" s="133" t="s">
        <v>226</v>
      </c>
      <c r="I69" s="42" t="s">
        <v>545</v>
      </c>
      <c r="J69" s="81" t="s">
        <v>618</v>
      </c>
      <c r="K69" s="42">
        <v>1</v>
      </c>
      <c r="L69" s="42">
        <v>40</v>
      </c>
      <c r="M69" s="99">
        <f>VLOOKUP(H69,'Ma tien'!$A$1:$D$67,3,0)</f>
        <v>2000000</v>
      </c>
      <c r="N69" s="99">
        <f t="shared" si="3"/>
        <v>2000000</v>
      </c>
      <c r="O69" s="35" t="s">
        <v>164</v>
      </c>
      <c r="P69" s="40" t="s">
        <v>693</v>
      </c>
      <c r="Q69" s="53" t="s">
        <v>223</v>
      </c>
      <c r="R69" s="86" t="s">
        <v>757</v>
      </c>
    </row>
    <row r="70" spans="1:18" s="43" customFormat="1" ht="27" customHeight="1">
      <c r="A70" s="42">
        <f t="shared" si="2"/>
        <v>59</v>
      </c>
      <c r="B70" s="42" t="s">
        <v>436</v>
      </c>
      <c r="C70" s="42" t="s">
        <v>471</v>
      </c>
      <c r="D70" s="42" t="s">
        <v>225</v>
      </c>
      <c r="E70" s="49" t="s">
        <v>499</v>
      </c>
      <c r="F70" s="50" t="s">
        <v>500</v>
      </c>
      <c r="G70" s="42" t="s">
        <v>207</v>
      </c>
      <c r="H70" s="133" t="s">
        <v>226</v>
      </c>
      <c r="I70" s="42" t="s">
        <v>545</v>
      </c>
      <c r="J70" s="81" t="s">
        <v>618</v>
      </c>
      <c r="K70" s="42">
        <v>1</v>
      </c>
      <c r="L70" s="42">
        <v>40</v>
      </c>
      <c r="M70" s="99">
        <f>VLOOKUP(H70,'Ma tien'!$A$1:$D$67,3,0)</f>
        <v>2000000</v>
      </c>
      <c r="N70" s="99">
        <f t="shared" si="3"/>
        <v>2000000</v>
      </c>
      <c r="O70" s="35" t="s">
        <v>164</v>
      </c>
      <c r="P70" s="40" t="s">
        <v>694</v>
      </c>
      <c r="Q70" s="53" t="s">
        <v>223</v>
      </c>
      <c r="R70" s="86" t="s">
        <v>757</v>
      </c>
    </row>
    <row r="71" spans="1:18" s="43" customFormat="1" ht="27" customHeight="1">
      <c r="A71" s="42">
        <f t="shared" si="2"/>
        <v>60</v>
      </c>
      <c r="B71" s="42" t="s">
        <v>437</v>
      </c>
      <c r="C71" s="42" t="s">
        <v>470</v>
      </c>
      <c r="D71" s="42" t="s">
        <v>225</v>
      </c>
      <c r="E71" s="49" t="s">
        <v>501</v>
      </c>
      <c r="F71" s="50" t="s">
        <v>502</v>
      </c>
      <c r="G71" s="42" t="s">
        <v>207</v>
      </c>
      <c r="H71" s="133" t="s">
        <v>226</v>
      </c>
      <c r="I71" s="42" t="s">
        <v>545</v>
      </c>
      <c r="J71" s="81" t="s">
        <v>618</v>
      </c>
      <c r="K71" s="42">
        <v>1</v>
      </c>
      <c r="L71" s="42">
        <v>40</v>
      </c>
      <c r="M71" s="99">
        <f>VLOOKUP(H71,'Ma tien'!$A$1:$D$67,3,0)</f>
        <v>2000000</v>
      </c>
      <c r="N71" s="99">
        <f t="shared" si="3"/>
        <v>2000000</v>
      </c>
      <c r="O71" s="35" t="s">
        <v>164</v>
      </c>
      <c r="P71" s="40" t="s">
        <v>695</v>
      </c>
      <c r="Q71" s="53" t="s">
        <v>223</v>
      </c>
      <c r="R71" s="86" t="s">
        <v>757</v>
      </c>
    </row>
    <row r="72" spans="1:18" s="43" customFormat="1" ht="27" customHeight="1">
      <c r="A72" s="42">
        <f t="shared" si="2"/>
        <v>61</v>
      </c>
      <c r="B72" s="42" t="s">
        <v>342</v>
      </c>
      <c r="C72" s="42" t="s">
        <v>465</v>
      </c>
      <c r="D72" s="42" t="s">
        <v>225</v>
      </c>
      <c r="E72" s="49" t="s">
        <v>373</v>
      </c>
      <c r="F72" s="50" t="s">
        <v>234</v>
      </c>
      <c r="G72" s="42" t="s">
        <v>207</v>
      </c>
      <c r="H72" s="133" t="s">
        <v>226</v>
      </c>
      <c r="I72" s="42" t="s">
        <v>545</v>
      </c>
      <c r="J72" s="81" t="s">
        <v>618</v>
      </c>
      <c r="K72" s="42">
        <v>1</v>
      </c>
      <c r="L72" s="42">
        <v>40</v>
      </c>
      <c r="M72" s="99">
        <f>VLOOKUP(H72,'Ma tien'!$A$1:$D$67,3,0)</f>
        <v>2000000</v>
      </c>
      <c r="N72" s="99">
        <f t="shared" si="3"/>
        <v>2000000</v>
      </c>
      <c r="O72" s="35" t="s">
        <v>164</v>
      </c>
      <c r="P72" s="40" t="s">
        <v>696</v>
      </c>
      <c r="Q72" s="54" t="s">
        <v>223</v>
      </c>
      <c r="R72" s="86" t="s">
        <v>414</v>
      </c>
    </row>
    <row r="73" spans="1:18" s="43" customFormat="1" ht="27" customHeight="1">
      <c r="A73" s="42">
        <f t="shared" si="2"/>
        <v>62</v>
      </c>
      <c r="B73" s="42" t="s">
        <v>157</v>
      </c>
      <c r="C73" s="42" t="s">
        <v>468</v>
      </c>
      <c r="D73" s="42" t="s">
        <v>225</v>
      </c>
      <c r="E73" s="49" t="s">
        <v>162</v>
      </c>
      <c r="F73" s="50" t="s">
        <v>80</v>
      </c>
      <c r="G73" s="42" t="s">
        <v>207</v>
      </c>
      <c r="H73" s="133" t="s">
        <v>226</v>
      </c>
      <c r="I73" s="42" t="s">
        <v>545</v>
      </c>
      <c r="J73" s="81" t="s">
        <v>618</v>
      </c>
      <c r="K73" s="42">
        <v>1</v>
      </c>
      <c r="L73" s="42">
        <v>40</v>
      </c>
      <c r="M73" s="99">
        <f>VLOOKUP(H73,'Ma tien'!$A$1:$D$67,3,0)</f>
        <v>2000000</v>
      </c>
      <c r="N73" s="99">
        <f t="shared" si="3"/>
        <v>2000000</v>
      </c>
      <c r="O73" s="35" t="s">
        <v>164</v>
      </c>
      <c r="P73" s="40" t="s">
        <v>401</v>
      </c>
      <c r="Q73" s="53" t="s">
        <v>223</v>
      </c>
      <c r="R73" s="86" t="s">
        <v>414</v>
      </c>
    </row>
    <row r="74" spans="1:18" s="43" customFormat="1" ht="27" customHeight="1">
      <c r="A74" s="42">
        <f t="shared" si="2"/>
        <v>63</v>
      </c>
      <c r="B74" s="42" t="s">
        <v>157</v>
      </c>
      <c r="C74" s="42" t="s">
        <v>468</v>
      </c>
      <c r="D74" s="42" t="s">
        <v>225</v>
      </c>
      <c r="E74" s="49" t="s">
        <v>162</v>
      </c>
      <c r="F74" s="50" t="s">
        <v>80</v>
      </c>
      <c r="G74" s="42" t="s">
        <v>207</v>
      </c>
      <c r="H74" s="133" t="s">
        <v>226</v>
      </c>
      <c r="I74" s="42" t="s">
        <v>545</v>
      </c>
      <c r="J74" s="81" t="s">
        <v>618</v>
      </c>
      <c r="K74" s="42">
        <v>1</v>
      </c>
      <c r="L74" s="42">
        <v>40</v>
      </c>
      <c r="M74" s="99">
        <f>VLOOKUP(H74,'Ma tien'!$A$1:$D$67,3,0)</f>
        <v>2000000</v>
      </c>
      <c r="N74" s="99">
        <f t="shared" si="3"/>
        <v>2000000</v>
      </c>
      <c r="O74" s="35" t="s">
        <v>164</v>
      </c>
      <c r="P74" s="40" t="s">
        <v>697</v>
      </c>
      <c r="Q74" s="54" t="s">
        <v>223</v>
      </c>
      <c r="R74" s="86" t="s">
        <v>414</v>
      </c>
    </row>
    <row r="75" spans="1:18" s="43" customFormat="1" ht="27" customHeight="1">
      <c r="A75" s="42">
        <f t="shared" si="2"/>
        <v>64</v>
      </c>
      <c r="B75" s="42" t="s">
        <v>438</v>
      </c>
      <c r="C75" s="42" t="s">
        <v>346</v>
      </c>
      <c r="D75" s="42" t="s">
        <v>225</v>
      </c>
      <c r="E75" s="49" t="s">
        <v>503</v>
      </c>
      <c r="F75" s="50" t="s">
        <v>234</v>
      </c>
      <c r="G75" s="42" t="s">
        <v>207</v>
      </c>
      <c r="H75" s="133" t="s">
        <v>226</v>
      </c>
      <c r="I75" s="42" t="s">
        <v>389</v>
      </c>
      <c r="J75" s="81" t="s">
        <v>323</v>
      </c>
      <c r="K75" s="42">
        <v>1</v>
      </c>
      <c r="L75" s="42">
        <v>40</v>
      </c>
      <c r="M75" s="99">
        <f>VLOOKUP(H75,'Ma tien'!$A$1:$D$67,3,0)</f>
        <v>2000000</v>
      </c>
      <c r="N75" s="99">
        <f t="shared" si="3"/>
        <v>2000000</v>
      </c>
      <c r="O75" s="35" t="s">
        <v>164</v>
      </c>
      <c r="P75" s="40" t="s">
        <v>399</v>
      </c>
      <c r="Q75" s="54" t="s">
        <v>223</v>
      </c>
      <c r="R75" s="86" t="s">
        <v>414</v>
      </c>
    </row>
    <row r="76" spans="1:18" s="43" customFormat="1" ht="27" customHeight="1">
      <c r="A76" s="42">
        <f t="shared" si="2"/>
        <v>65</v>
      </c>
      <c r="B76" s="42" t="s">
        <v>438</v>
      </c>
      <c r="C76" s="42" t="s">
        <v>335</v>
      </c>
      <c r="D76" s="42" t="s">
        <v>225</v>
      </c>
      <c r="E76" s="49" t="s">
        <v>503</v>
      </c>
      <c r="F76" s="50" t="s">
        <v>234</v>
      </c>
      <c r="G76" s="42" t="s">
        <v>207</v>
      </c>
      <c r="H76" s="133" t="s">
        <v>226</v>
      </c>
      <c r="I76" s="42" t="s">
        <v>388</v>
      </c>
      <c r="J76" s="81" t="s">
        <v>620</v>
      </c>
      <c r="K76" s="42">
        <v>1</v>
      </c>
      <c r="L76" s="42">
        <v>40</v>
      </c>
      <c r="M76" s="99">
        <f>VLOOKUP(H76,'Ma tien'!$A$1:$D$67,3,0)</f>
        <v>2000000</v>
      </c>
      <c r="N76" s="99">
        <f t="shared" ref="N76:N107" si="4">M76*K76</f>
        <v>2000000</v>
      </c>
      <c r="O76" s="35" t="s">
        <v>164</v>
      </c>
      <c r="P76" s="40" t="s">
        <v>698</v>
      </c>
      <c r="Q76" s="54" t="s">
        <v>223</v>
      </c>
      <c r="R76" s="86" t="s">
        <v>414</v>
      </c>
    </row>
    <row r="77" spans="1:18" s="43" customFormat="1" ht="27" customHeight="1">
      <c r="A77" s="42">
        <f t="shared" si="2"/>
        <v>66</v>
      </c>
      <c r="B77" s="42" t="s">
        <v>313</v>
      </c>
      <c r="C77" s="42" t="s">
        <v>467</v>
      </c>
      <c r="D77" s="42" t="s">
        <v>225</v>
      </c>
      <c r="E77" s="49" t="s">
        <v>5</v>
      </c>
      <c r="F77" s="50" t="s">
        <v>6</v>
      </c>
      <c r="G77" s="42" t="s">
        <v>207</v>
      </c>
      <c r="H77" s="133" t="s">
        <v>226</v>
      </c>
      <c r="I77" s="42" t="s">
        <v>545</v>
      </c>
      <c r="J77" s="81" t="s">
        <v>618</v>
      </c>
      <c r="K77" s="42">
        <v>1</v>
      </c>
      <c r="L77" s="42">
        <v>40</v>
      </c>
      <c r="M77" s="99">
        <f>VLOOKUP(H77,'Ma tien'!$A$1:$D$67,3,0)</f>
        <v>2000000</v>
      </c>
      <c r="N77" s="99">
        <f t="shared" si="4"/>
        <v>2000000</v>
      </c>
      <c r="O77" s="35" t="s">
        <v>164</v>
      </c>
      <c r="P77" s="40" t="s">
        <v>699</v>
      </c>
      <c r="Q77" s="53" t="s">
        <v>223</v>
      </c>
      <c r="R77" s="86" t="s">
        <v>414</v>
      </c>
    </row>
    <row r="78" spans="1:18" s="43" customFormat="1" ht="27" customHeight="1">
      <c r="A78" s="42">
        <f t="shared" ref="A78:A141" si="5">A77+1</f>
        <v>67</v>
      </c>
      <c r="B78" s="42" t="s">
        <v>313</v>
      </c>
      <c r="C78" s="42" t="s">
        <v>468</v>
      </c>
      <c r="D78" s="42" t="s">
        <v>225</v>
      </c>
      <c r="E78" s="49" t="s">
        <v>5</v>
      </c>
      <c r="F78" s="50" t="s">
        <v>6</v>
      </c>
      <c r="G78" s="42" t="s">
        <v>207</v>
      </c>
      <c r="H78" s="133" t="s">
        <v>226</v>
      </c>
      <c r="I78" s="42" t="s">
        <v>545</v>
      </c>
      <c r="J78" s="81" t="s">
        <v>618</v>
      </c>
      <c r="K78" s="42">
        <v>1</v>
      </c>
      <c r="L78" s="42">
        <v>40</v>
      </c>
      <c r="M78" s="99">
        <f>VLOOKUP(H78,'Ma tien'!$A$1:$D$67,3,0)</f>
        <v>2000000</v>
      </c>
      <c r="N78" s="99">
        <f t="shared" si="4"/>
        <v>2000000</v>
      </c>
      <c r="O78" s="35" t="s">
        <v>164</v>
      </c>
      <c r="P78" s="40" t="s">
        <v>700</v>
      </c>
      <c r="Q78" s="53" t="s">
        <v>223</v>
      </c>
      <c r="R78" s="86" t="s">
        <v>414</v>
      </c>
    </row>
    <row r="79" spans="1:18" s="43" customFormat="1" ht="27" customHeight="1">
      <c r="A79" s="42">
        <f t="shared" si="5"/>
        <v>68</v>
      </c>
      <c r="B79" s="42" t="s">
        <v>313</v>
      </c>
      <c r="C79" s="42" t="s">
        <v>471</v>
      </c>
      <c r="D79" s="42" t="s">
        <v>225</v>
      </c>
      <c r="E79" s="49" t="s">
        <v>5</v>
      </c>
      <c r="F79" s="50" t="s">
        <v>6</v>
      </c>
      <c r="G79" s="42" t="s">
        <v>207</v>
      </c>
      <c r="H79" s="133" t="s">
        <v>226</v>
      </c>
      <c r="I79" s="42" t="s">
        <v>545</v>
      </c>
      <c r="J79" s="42" t="s">
        <v>618</v>
      </c>
      <c r="K79" s="42">
        <v>1</v>
      </c>
      <c r="L79" s="42">
        <v>40</v>
      </c>
      <c r="M79" s="99">
        <f>VLOOKUP(H79,'Ma tien'!$A$1:$D$67,3,0)</f>
        <v>2000000</v>
      </c>
      <c r="N79" s="99">
        <f t="shared" si="4"/>
        <v>2000000</v>
      </c>
      <c r="O79" s="35" t="s">
        <v>164</v>
      </c>
      <c r="P79" s="40" t="s">
        <v>701</v>
      </c>
      <c r="Q79" s="53" t="s">
        <v>223</v>
      </c>
      <c r="R79" s="86" t="s">
        <v>414</v>
      </c>
    </row>
    <row r="80" spans="1:18" s="43" customFormat="1" ht="27" customHeight="1">
      <c r="A80" s="42">
        <f t="shared" si="5"/>
        <v>69</v>
      </c>
      <c r="B80" s="42" t="s">
        <v>313</v>
      </c>
      <c r="C80" s="42" t="s">
        <v>471</v>
      </c>
      <c r="D80" s="42" t="s">
        <v>225</v>
      </c>
      <c r="E80" s="49" t="s">
        <v>5</v>
      </c>
      <c r="F80" s="50" t="s">
        <v>6</v>
      </c>
      <c r="G80" s="42" t="s">
        <v>207</v>
      </c>
      <c r="H80" s="133" t="s">
        <v>226</v>
      </c>
      <c r="I80" s="42" t="s">
        <v>545</v>
      </c>
      <c r="J80" s="81" t="s">
        <v>618</v>
      </c>
      <c r="K80" s="42">
        <v>1</v>
      </c>
      <c r="L80" s="42">
        <v>40</v>
      </c>
      <c r="M80" s="99">
        <f>VLOOKUP(H80,'Ma tien'!$A$1:$D$67,3,0)</f>
        <v>2000000</v>
      </c>
      <c r="N80" s="99">
        <f t="shared" si="4"/>
        <v>2000000</v>
      </c>
      <c r="O80" s="35" t="s">
        <v>164</v>
      </c>
      <c r="P80" s="40" t="s">
        <v>702</v>
      </c>
      <c r="Q80" s="54" t="s">
        <v>223</v>
      </c>
      <c r="R80" s="86" t="s">
        <v>414</v>
      </c>
    </row>
    <row r="81" spans="1:18" s="43" customFormat="1" ht="27" customHeight="1">
      <c r="A81" s="42">
        <f t="shared" si="5"/>
        <v>70</v>
      </c>
      <c r="B81" s="42" t="s">
        <v>313</v>
      </c>
      <c r="C81" s="42" t="s">
        <v>228</v>
      </c>
      <c r="D81" s="42" t="s">
        <v>228</v>
      </c>
      <c r="E81" s="49" t="s">
        <v>5</v>
      </c>
      <c r="F81" s="50" t="s">
        <v>6</v>
      </c>
      <c r="G81" s="42" t="s">
        <v>205</v>
      </c>
      <c r="H81" s="133" t="s">
        <v>235</v>
      </c>
      <c r="I81" s="42" t="s">
        <v>562</v>
      </c>
      <c r="J81" s="81" t="s">
        <v>621</v>
      </c>
      <c r="K81" s="42">
        <v>1</v>
      </c>
      <c r="L81" s="42">
        <v>30</v>
      </c>
      <c r="M81" s="99">
        <f>VLOOKUP(H81,'Ma tien'!$A$1:$D$67,3,0)</f>
        <v>1500000</v>
      </c>
      <c r="N81" s="99">
        <f t="shared" si="4"/>
        <v>1500000</v>
      </c>
      <c r="O81" s="35" t="s">
        <v>214</v>
      </c>
      <c r="P81" s="40" t="s">
        <v>326</v>
      </c>
      <c r="Q81" s="54" t="s">
        <v>223</v>
      </c>
      <c r="R81" s="86" t="s">
        <v>414</v>
      </c>
    </row>
    <row r="82" spans="1:18" s="43" customFormat="1" ht="27" customHeight="1">
      <c r="A82" s="42">
        <f t="shared" si="5"/>
        <v>71</v>
      </c>
      <c r="B82" s="42" t="s">
        <v>313</v>
      </c>
      <c r="C82" s="42" t="s">
        <v>228</v>
      </c>
      <c r="D82" s="42" t="s">
        <v>228</v>
      </c>
      <c r="E82" s="49" t="s">
        <v>5</v>
      </c>
      <c r="F82" s="50" t="s">
        <v>6</v>
      </c>
      <c r="G82" s="42" t="s">
        <v>204</v>
      </c>
      <c r="H82" s="133" t="s">
        <v>227</v>
      </c>
      <c r="I82" s="42" t="s">
        <v>563</v>
      </c>
      <c r="J82" s="81" t="s">
        <v>622</v>
      </c>
      <c r="K82" s="42">
        <v>1</v>
      </c>
      <c r="L82" s="42">
        <v>20</v>
      </c>
      <c r="M82" s="99">
        <f>VLOOKUP(H82,'Ma tien'!$A$1:$D$67,3,0)</f>
        <v>1000000</v>
      </c>
      <c r="N82" s="99">
        <f t="shared" si="4"/>
        <v>1000000</v>
      </c>
      <c r="O82" s="35" t="s">
        <v>212</v>
      </c>
      <c r="P82" s="40" t="s">
        <v>293</v>
      </c>
      <c r="Q82" s="54" t="s">
        <v>223</v>
      </c>
      <c r="R82" s="86" t="s">
        <v>414</v>
      </c>
    </row>
    <row r="83" spans="1:18" s="43" customFormat="1" ht="27" customHeight="1">
      <c r="A83" s="42">
        <f t="shared" si="5"/>
        <v>72</v>
      </c>
      <c r="B83" s="42" t="s">
        <v>439</v>
      </c>
      <c r="C83" s="42" t="s">
        <v>228</v>
      </c>
      <c r="D83" s="42" t="s">
        <v>228</v>
      </c>
      <c r="E83" s="49" t="s">
        <v>504</v>
      </c>
      <c r="F83" s="50" t="s">
        <v>505</v>
      </c>
      <c r="G83" s="42" t="s">
        <v>206</v>
      </c>
      <c r="H83" s="133" t="s">
        <v>174</v>
      </c>
      <c r="I83" s="42" t="s">
        <v>564</v>
      </c>
      <c r="J83" s="81" t="s">
        <v>623</v>
      </c>
      <c r="K83" s="42">
        <v>1</v>
      </c>
      <c r="L83" s="42">
        <v>20</v>
      </c>
      <c r="M83" s="99">
        <f>VLOOKUP(H83,'Ma tien'!$A$1:$D$67,3,0)</f>
        <v>1000000</v>
      </c>
      <c r="N83" s="99">
        <f t="shared" si="4"/>
        <v>1000000</v>
      </c>
      <c r="O83" s="35" t="s">
        <v>213</v>
      </c>
      <c r="P83" s="40" t="s">
        <v>703</v>
      </c>
      <c r="Q83" s="54" t="s">
        <v>54</v>
      </c>
      <c r="R83" s="86" t="s">
        <v>402</v>
      </c>
    </row>
    <row r="84" spans="1:18" s="43" customFormat="1" ht="27" customHeight="1">
      <c r="A84" s="42">
        <f t="shared" si="5"/>
        <v>73</v>
      </c>
      <c r="B84" s="42" t="s">
        <v>440</v>
      </c>
      <c r="C84" s="42" t="s">
        <v>334</v>
      </c>
      <c r="D84" s="42" t="s">
        <v>225</v>
      </c>
      <c r="E84" s="49" t="s">
        <v>365</v>
      </c>
      <c r="F84" s="50" t="s">
        <v>494</v>
      </c>
      <c r="G84" s="42" t="s">
        <v>387</v>
      </c>
      <c r="H84" s="133" t="s">
        <v>229</v>
      </c>
      <c r="I84" s="86" t="s">
        <v>390</v>
      </c>
      <c r="J84" s="82" t="s">
        <v>391</v>
      </c>
      <c r="K84" s="42">
        <v>1</v>
      </c>
      <c r="L84" s="42">
        <v>12</v>
      </c>
      <c r="M84" s="99">
        <f>VLOOKUP(H84,'Ma tien'!$A$1:$D$67,3,0)</f>
        <v>600000</v>
      </c>
      <c r="N84" s="99">
        <f t="shared" si="4"/>
        <v>600000</v>
      </c>
      <c r="O84" s="35" t="s">
        <v>217</v>
      </c>
      <c r="P84" s="40" t="s">
        <v>704</v>
      </c>
      <c r="Q84" s="54" t="s">
        <v>223</v>
      </c>
      <c r="R84" s="86" t="s">
        <v>402</v>
      </c>
    </row>
    <row r="85" spans="1:18" s="43" customFormat="1" ht="27" customHeight="1">
      <c r="A85" s="42">
        <f t="shared" si="5"/>
        <v>74</v>
      </c>
      <c r="B85" s="42" t="s">
        <v>441</v>
      </c>
      <c r="C85" s="42" t="s">
        <v>473</v>
      </c>
      <c r="D85" s="42" t="s">
        <v>225</v>
      </c>
      <c r="E85" s="49" t="s">
        <v>506</v>
      </c>
      <c r="F85" s="50" t="s">
        <v>507</v>
      </c>
      <c r="G85" s="42" t="s">
        <v>387</v>
      </c>
      <c r="H85" s="133" t="s">
        <v>229</v>
      </c>
      <c r="I85" s="42" t="s">
        <v>565</v>
      </c>
      <c r="J85" s="81" t="s">
        <v>624</v>
      </c>
      <c r="K85" s="42">
        <v>1</v>
      </c>
      <c r="L85" s="42">
        <v>12</v>
      </c>
      <c r="M85" s="99">
        <f>VLOOKUP(H85,'Ma tien'!$A$1:$D$67,3,0)</f>
        <v>600000</v>
      </c>
      <c r="N85" s="99">
        <f t="shared" si="4"/>
        <v>600000</v>
      </c>
      <c r="O85" s="35" t="s">
        <v>217</v>
      </c>
      <c r="P85" s="40" t="s">
        <v>705</v>
      </c>
      <c r="Q85" s="53" t="s">
        <v>223</v>
      </c>
      <c r="R85" s="86" t="s">
        <v>402</v>
      </c>
    </row>
    <row r="86" spans="1:18" s="43" customFormat="1" ht="27" customHeight="1">
      <c r="A86" s="42">
        <f t="shared" si="5"/>
        <v>75</v>
      </c>
      <c r="B86" s="42" t="s">
        <v>442</v>
      </c>
      <c r="C86" s="42" t="s">
        <v>228</v>
      </c>
      <c r="D86" s="42" t="s">
        <v>228</v>
      </c>
      <c r="E86" s="49" t="s">
        <v>508</v>
      </c>
      <c r="F86" s="50" t="s">
        <v>363</v>
      </c>
      <c r="G86" s="42" t="s">
        <v>206</v>
      </c>
      <c r="H86" s="133" t="s">
        <v>174</v>
      </c>
      <c r="I86" s="86" t="s">
        <v>566</v>
      </c>
      <c r="J86" s="82" t="s">
        <v>625</v>
      </c>
      <c r="K86" s="42">
        <v>1</v>
      </c>
      <c r="L86" s="42">
        <v>20</v>
      </c>
      <c r="M86" s="99">
        <f>VLOOKUP(H86,'Ma tien'!$A$1:$D$67,3,0)</f>
        <v>1000000</v>
      </c>
      <c r="N86" s="99">
        <f t="shared" si="4"/>
        <v>1000000</v>
      </c>
      <c r="O86" s="35" t="s">
        <v>213</v>
      </c>
      <c r="P86" s="40" t="s">
        <v>706</v>
      </c>
      <c r="Q86" s="53" t="s">
        <v>54</v>
      </c>
      <c r="R86" s="86" t="s">
        <v>402</v>
      </c>
    </row>
    <row r="87" spans="1:18" s="43" customFormat="1" ht="27" customHeight="1">
      <c r="A87" s="42">
        <f t="shared" si="5"/>
        <v>76</v>
      </c>
      <c r="B87" s="42" t="s">
        <v>338</v>
      </c>
      <c r="C87" s="42" t="s">
        <v>473</v>
      </c>
      <c r="D87" s="42" t="s">
        <v>225</v>
      </c>
      <c r="E87" s="49" t="s">
        <v>369</v>
      </c>
      <c r="F87" s="50" t="s">
        <v>370</v>
      </c>
      <c r="G87" s="42" t="s">
        <v>295</v>
      </c>
      <c r="H87" s="133" t="s">
        <v>224</v>
      </c>
      <c r="I87" s="42" t="s">
        <v>565</v>
      </c>
      <c r="J87" s="81" t="s">
        <v>624</v>
      </c>
      <c r="K87" s="42">
        <v>1</v>
      </c>
      <c r="L87" s="42">
        <v>28</v>
      </c>
      <c r="M87" s="99">
        <f>VLOOKUP(H87,'Ma tien'!$A$1:$D$67,3,0)</f>
        <v>1400000</v>
      </c>
      <c r="N87" s="99">
        <f t="shared" si="4"/>
        <v>1400000</v>
      </c>
      <c r="O87" s="35" t="s">
        <v>282</v>
      </c>
      <c r="P87" s="40" t="s">
        <v>707</v>
      </c>
      <c r="Q87" s="54" t="s">
        <v>223</v>
      </c>
      <c r="R87" s="86" t="s">
        <v>402</v>
      </c>
    </row>
    <row r="88" spans="1:18" s="43" customFormat="1" ht="27" customHeight="1">
      <c r="A88" s="42">
        <f t="shared" si="5"/>
        <v>77</v>
      </c>
      <c r="B88" s="42" t="s">
        <v>320</v>
      </c>
      <c r="C88" s="42" t="s">
        <v>474</v>
      </c>
      <c r="D88" s="42" t="s">
        <v>319</v>
      </c>
      <c r="E88" s="49" t="s">
        <v>328</v>
      </c>
      <c r="F88" s="50" t="s">
        <v>329</v>
      </c>
      <c r="G88" s="42" t="s">
        <v>209</v>
      </c>
      <c r="H88" s="133" t="s">
        <v>233</v>
      </c>
      <c r="I88" s="42" t="s">
        <v>567</v>
      </c>
      <c r="J88" s="81" t="s">
        <v>626</v>
      </c>
      <c r="K88" s="42">
        <v>1</v>
      </c>
      <c r="L88" s="42">
        <v>6</v>
      </c>
      <c r="M88" s="99">
        <f>VLOOKUP(H88,'Ma tien'!$A$1:$D$67,3,0)</f>
        <v>400000</v>
      </c>
      <c r="N88" s="99">
        <f t="shared" si="4"/>
        <v>400000</v>
      </c>
      <c r="O88" s="35" t="s">
        <v>215</v>
      </c>
      <c r="P88" s="40" t="s">
        <v>708</v>
      </c>
      <c r="Q88" s="54" t="s">
        <v>223</v>
      </c>
      <c r="R88" s="86" t="s">
        <v>402</v>
      </c>
    </row>
    <row r="89" spans="1:18" s="43" customFormat="1" ht="27" customHeight="1">
      <c r="A89" s="42">
        <f t="shared" si="5"/>
        <v>78</v>
      </c>
      <c r="B89" s="42" t="s">
        <v>320</v>
      </c>
      <c r="C89" s="42" t="s">
        <v>344</v>
      </c>
      <c r="D89" s="42" t="s">
        <v>319</v>
      </c>
      <c r="E89" s="49" t="s">
        <v>328</v>
      </c>
      <c r="F89" s="50" t="s">
        <v>329</v>
      </c>
      <c r="G89" s="42" t="s">
        <v>209</v>
      </c>
      <c r="H89" s="133" t="s">
        <v>233</v>
      </c>
      <c r="I89" s="42" t="s">
        <v>568</v>
      </c>
      <c r="J89" s="81" t="s">
        <v>627</v>
      </c>
      <c r="K89" s="42">
        <v>1</v>
      </c>
      <c r="L89" s="42">
        <v>6</v>
      </c>
      <c r="M89" s="99">
        <f>VLOOKUP(H89,'Ma tien'!$A$1:$D$67,3,0)</f>
        <v>400000</v>
      </c>
      <c r="N89" s="99">
        <f t="shared" si="4"/>
        <v>400000</v>
      </c>
      <c r="O89" s="35" t="s">
        <v>215</v>
      </c>
      <c r="P89" s="40" t="s">
        <v>709</v>
      </c>
      <c r="Q89" s="54" t="s">
        <v>223</v>
      </c>
      <c r="R89" s="86" t="s">
        <v>402</v>
      </c>
    </row>
    <row r="90" spans="1:18" s="43" customFormat="1" ht="27" customHeight="1">
      <c r="A90" s="42">
        <f t="shared" si="5"/>
        <v>79</v>
      </c>
      <c r="B90" s="42" t="s">
        <v>320</v>
      </c>
      <c r="C90" s="42" t="s">
        <v>228</v>
      </c>
      <c r="D90" s="42" t="s">
        <v>228</v>
      </c>
      <c r="E90" s="49" t="s">
        <v>328</v>
      </c>
      <c r="F90" s="50" t="s">
        <v>329</v>
      </c>
      <c r="G90" s="42" t="s">
        <v>206</v>
      </c>
      <c r="H90" s="133" t="s">
        <v>230</v>
      </c>
      <c r="I90" s="42" t="s">
        <v>569</v>
      </c>
      <c r="J90" s="81" t="s">
        <v>392</v>
      </c>
      <c r="K90" s="42">
        <v>1</v>
      </c>
      <c r="L90" s="42">
        <v>10</v>
      </c>
      <c r="M90" s="99">
        <f>VLOOKUP(H90,'Ma tien'!$A$1:$D$67,3,0)</f>
        <v>500000</v>
      </c>
      <c r="N90" s="99">
        <f t="shared" si="4"/>
        <v>500000</v>
      </c>
      <c r="O90" s="35" t="s">
        <v>213</v>
      </c>
      <c r="P90" s="40" t="s">
        <v>15</v>
      </c>
      <c r="Q90" s="54" t="s">
        <v>223</v>
      </c>
      <c r="R90" s="86" t="s">
        <v>402</v>
      </c>
    </row>
    <row r="91" spans="1:18" s="43" customFormat="1" ht="27" customHeight="1">
      <c r="A91" s="42">
        <f t="shared" si="5"/>
        <v>80</v>
      </c>
      <c r="B91" s="42" t="s">
        <v>312</v>
      </c>
      <c r="C91" s="42" t="s">
        <v>228</v>
      </c>
      <c r="D91" s="42" t="s">
        <v>228</v>
      </c>
      <c r="E91" s="49" t="s">
        <v>4</v>
      </c>
      <c r="F91" s="50" t="s">
        <v>279</v>
      </c>
      <c r="G91" s="42" t="s">
        <v>206</v>
      </c>
      <c r="H91" s="133" t="s">
        <v>230</v>
      </c>
      <c r="I91" s="42" t="s">
        <v>0</v>
      </c>
      <c r="J91" s="81" t="s">
        <v>1</v>
      </c>
      <c r="K91" s="42">
        <v>1</v>
      </c>
      <c r="L91" s="42">
        <v>10</v>
      </c>
      <c r="M91" s="99">
        <f>VLOOKUP(H91,'Ma tien'!$A$1:$D$67,3,0)</f>
        <v>500000</v>
      </c>
      <c r="N91" s="99">
        <f t="shared" si="4"/>
        <v>500000</v>
      </c>
      <c r="O91" s="35" t="s">
        <v>213</v>
      </c>
      <c r="P91" s="40" t="s">
        <v>14</v>
      </c>
      <c r="Q91" s="54" t="s">
        <v>223</v>
      </c>
      <c r="R91" s="86" t="s">
        <v>402</v>
      </c>
    </row>
    <row r="92" spans="1:18" s="43" customFormat="1" ht="27" customHeight="1">
      <c r="A92" s="42">
        <f t="shared" si="5"/>
        <v>81</v>
      </c>
      <c r="B92" s="42" t="s">
        <v>443</v>
      </c>
      <c r="C92" s="42" t="s">
        <v>475</v>
      </c>
      <c r="D92" s="42" t="s">
        <v>319</v>
      </c>
      <c r="E92" s="49" t="s">
        <v>364</v>
      </c>
      <c r="F92" s="50" t="s">
        <v>249</v>
      </c>
      <c r="G92" s="42" t="s">
        <v>208</v>
      </c>
      <c r="H92" s="133" t="s">
        <v>231</v>
      </c>
      <c r="I92" s="42" t="s">
        <v>570</v>
      </c>
      <c r="J92" s="81" t="s">
        <v>627</v>
      </c>
      <c r="K92" s="42">
        <v>1</v>
      </c>
      <c r="L92" s="42">
        <v>14</v>
      </c>
      <c r="M92" s="99">
        <f>VLOOKUP(H92,'Ma tien'!$A$1:$D$67,3,0)</f>
        <v>650000</v>
      </c>
      <c r="N92" s="99">
        <f t="shared" si="4"/>
        <v>650000</v>
      </c>
      <c r="O92" s="35" t="s">
        <v>216</v>
      </c>
      <c r="P92" s="40" t="s">
        <v>710</v>
      </c>
      <c r="Q92" s="54" t="s">
        <v>223</v>
      </c>
      <c r="R92" s="86" t="s">
        <v>402</v>
      </c>
    </row>
    <row r="93" spans="1:18" s="43" customFormat="1" ht="27" customHeight="1">
      <c r="A93" s="42">
        <f t="shared" si="5"/>
        <v>82</v>
      </c>
      <c r="B93" s="42" t="s">
        <v>321</v>
      </c>
      <c r="C93" s="86" t="s">
        <v>228</v>
      </c>
      <c r="D93" s="42" t="s">
        <v>228</v>
      </c>
      <c r="E93" s="49" t="s">
        <v>5</v>
      </c>
      <c r="F93" s="50" t="s">
        <v>191</v>
      </c>
      <c r="G93" s="42" t="s">
        <v>206</v>
      </c>
      <c r="H93" s="133" t="s">
        <v>230</v>
      </c>
      <c r="I93" s="42" t="s">
        <v>571</v>
      </c>
      <c r="J93" s="81" t="s">
        <v>628</v>
      </c>
      <c r="K93" s="42">
        <v>1</v>
      </c>
      <c r="L93" s="42">
        <v>10</v>
      </c>
      <c r="M93" s="99">
        <f>VLOOKUP(H93,'Ma tien'!$A$1:$D$67,3,0)</f>
        <v>500000</v>
      </c>
      <c r="N93" s="99">
        <f t="shared" si="4"/>
        <v>500000</v>
      </c>
      <c r="O93" s="35" t="s">
        <v>213</v>
      </c>
      <c r="P93" s="40" t="s">
        <v>325</v>
      </c>
      <c r="Q93" s="53" t="s">
        <v>223</v>
      </c>
      <c r="R93" s="86" t="s">
        <v>402</v>
      </c>
    </row>
    <row r="94" spans="1:18" s="43" customFormat="1" ht="27" customHeight="1">
      <c r="A94" s="42">
        <f t="shared" si="5"/>
        <v>83</v>
      </c>
      <c r="B94" s="42" t="s">
        <v>159</v>
      </c>
      <c r="C94" s="42" t="s">
        <v>476</v>
      </c>
      <c r="D94" s="42" t="s">
        <v>319</v>
      </c>
      <c r="E94" s="49" t="s">
        <v>202</v>
      </c>
      <c r="F94" s="50" t="s">
        <v>163</v>
      </c>
      <c r="G94" s="42" t="s">
        <v>209</v>
      </c>
      <c r="H94" s="133" t="s">
        <v>233</v>
      </c>
      <c r="I94" s="42" t="s">
        <v>572</v>
      </c>
      <c r="J94" s="81" t="s">
        <v>629</v>
      </c>
      <c r="K94" s="42">
        <v>1</v>
      </c>
      <c r="L94" s="42">
        <v>6</v>
      </c>
      <c r="M94" s="99">
        <f>VLOOKUP(H94,'Ma tien'!$A$1:$D$67,3,0)</f>
        <v>400000</v>
      </c>
      <c r="N94" s="99">
        <f t="shared" si="4"/>
        <v>400000</v>
      </c>
      <c r="O94" s="35" t="s">
        <v>215</v>
      </c>
      <c r="P94" s="40" t="s">
        <v>400</v>
      </c>
      <c r="Q94" s="53" t="s">
        <v>223</v>
      </c>
      <c r="R94" s="86" t="s">
        <v>402</v>
      </c>
    </row>
    <row r="95" spans="1:18" s="43" customFormat="1" ht="27" customHeight="1">
      <c r="A95" s="42">
        <f t="shared" si="5"/>
        <v>84</v>
      </c>
      <c r="B95" s="42" t="s">
        <v>444</v>
      </c>
      <c r="C95" s="42" t="s">
        <v>476</v>
      </c>
      <c r="D95" s="42" t="s">
        <v>319</v>
      </c>
      <c r="E95" s="49" t="s">
        <v>509</v>
      </c>
      <c r="F95" s="50" t="s">
        <v>510</v>
      </c>
      <c r="G95" s="42" t="s">
        <v>209</v>
      </c>
      <c r="H95" s="133" t="s">
        <v>233</v>
      </c>
      <c r="I95" s="42" t="s">
        <v>573</v>
      </c>
      <c r="J95" s="81" t="s">
        <v>629</v>
      </c>
      <c r="K95" s="42">
        <v>1</v>
      </c>
      <c r="L95" s="42">
        <v>6</v>
      </c>
      <c r="M95" s="99">
        <f>VLOOKUP(H95,'Ma tien'!$A$1:$D$67,3,0)</f>
        <v>400000</v>
      </c>
      <c r="N95" s="99">
        <f t="shared" si="4"/>
        <v>400000</v>
      </c>
      <c r="O95" s="35" t="s">
        <v>215</v>
      </c>
      <c r="P95" s="40" t="s">
        <v>711</v>
      </c>
      <c r="Q95" s="53" t="s">
        <v>223</v>
      </c>
      <c r="R95" s="86" t="s">
        <v>402</v>
      </c>
    </row>
    <row r="96" spans="1:18" s="43" customFormat="1" ht="27" customHeight="1">
      <c r="A96" s="42">
        <f t="shared" si="5"/>
        <v>85</v>
      </c>
      <c r="B96" s="42" t="s">
        <v>445</v>
      </c>
      <c r="C96" s="42" t="s">
        <v>477</v>
      </c>
      <c r="D96" s="42" t="s">
        <v>319</v>
      </c>
      <c r="E96" s="49" t="s">
        <v>148</v>
      </c>
      <c r="F96" s="50" t="s">
        <v>511</v>
      </c>
      <c r="G96" s="42" t="s">
        <v>209</v>
      </c>
      <c r="H96" s="133" t="s">
        <v>233</v>
      </c>
      <c r="I96" s="42" t="s">
        <v>574</v>
      </c>
      <c r="J96" s="81" t="s">
        <v>630</v>
      </c>
      <c r="K96" s="42">
        <v>1</v>
      </c>
      <c r="L96" s="42">
        <v>6</v>
      </c>
      <c r="M96" s="99">
        <f>VLOOKUP(H96,'Ma tien'!$A$1:$D$67,3,0)</f>
        <v>400000</v>
      </c>
      <c r="N96" s="99">
        <f t="shared" si="4"/>
        <v>400000</v>
      </c>
      <c r="O96" s="35" t="s">
        <v>215</v>
      </c>
      <c r="P96" s="40" t="s">
        <v>712</v>
      </c>
      <c r="Q96" s="53" t="s">
        <v>223</v>
      </c>
      <c r="R96" s="86" t="s">
        <v>402</v>
      </c>
    </row>
    <row r="97" spans="1:18" s="43" customFormat="1" ht="27" customHeight="1">
      <c r="A97" s="42">
        <f t="shared" si="5"/>
        <v>86</v>
      </c>
      <c r="B97" s="42" t="s">
        <v>446</v>
      </c>
      <c r="C97" s="42" t="s">
        <v>476</v>
      </c>
      <c r="D97" s="42" t="s">
        <v>319</v>
      </c>
      <c r="E97" s="49" t="s">
        <v>148</v>
      </c>
      <c r="F97" s="50" t="s">
        <v>512</v>
      </c>
      <c r="G97" s="42" t="s">
        <v>209</v>
      </c>
      <c r="H97" s="133" t="s">
        <v>233</v>
      </c>
      <c r="I97" s="42" t="s">
        <v>575</v>
      </c>
      <c r="J97" s="81" t="s">
        <v>629</v>
      </c>
      <c r="K97" s="42">
        <v>1</v>
      </c>
      <c r="L97" s="42">
        <v>6</v>
      </c>
      <c r="M97" s="99">
        <f>VLOOKUP(H97,'Ma tien'!$A$1:$D$67,3,0)</f>
        <v>400000</v>
      </c>
      <c r="N97" s="99">
        <f t="shared" si="4"/>
        <v>400000</v>
      </c>
      <c r="O97" s="35" t="s">
        <v>215</v>
      </c>
      <c r="P97" s="40" t="s">
        <v>713</v>
      </c>
      <c r="Q97" s="53" t="s">
        <v>223</v>
      </c>
      <c r="R97" s="86" t="s">
        <v>758</v>
      </c>
    </row>
    <row r="98" spans="1:18" s="43" customFormat="1" ht="27" customHeight="1">
      <c r="A98" s="42">
        <f t="shared" si="5"/>
        <v>87</v>
      </c>
      <c r="B98" s="42" t="s">
        <v>447</v>
      </c>
      <c r="C98" s="42" t="s">
        <v>228</v>
      </c>
      <c r="D98" s="42" t="s">
        <v>228</v>
      </c>
      <c r="E98" s="49" t="s">
        <v>148</v>
      </c>
      <c r="F98" s="50" t="s">
        <v>513</v>
      </c>
      <c r="G98" s="42" t="s">
        <v>206</v>
      </c>
      <c r="H98" s="133" t="s">
        <v>174</v>
      </c>
      <c r="I98" s="42" t="s">
        <v>576</v>
      </c>
      <c r="J98" s="81" t="s">
        <v>631</v>
      </c>
      <c r="K98" s="42">
        <v>1</v>
      </c>
      <c r="L98" s="42">
        <v>20</v>
      </c>
      <c r="M98" s="99">
        <f>VLOOKUP(H98,'Ma tien'!$A$1:$D$67,3,0)</f>
        <v>1000000</v>
      </c>
      <c r="N98" s="99">
        <f t="shared" si="4"/>
        <v>1000000</v>
      </c>
      <c r="O98" s="35" t="s">
        <v>213</v>
      </c>
      <c r="P98" s="40" t="s">
        <v>714</v>
      </c>
      <c r="Q98" s="53" t="s">
        <v>54</v>
      </c>
      <c r="R98" s="86" t="s">
        <v>419</v>
      </c>
    </row>
    <row r="99" spans="1:18" s="43" customFormat="1" ht="27" customHeight="1">
      <c r="A99" s="42">
        <f t="shared" si="5"/>
        <v>88</v>
      </c>
      <c r="B99" s="42" t="s">
        <v>448</v>
      </c>
      <c r="C99" s="42" t="s">
        <v>473</v>
      </c>
      <c r="D99" s="42" t="s">
        <v>225</v>
      </c>
      <c r="E99" s="49" t="s">
        <v>146</v>
      </c>
      <c r="F99" s="50" t="s">
        <v>190</v>
      </c>
      <c r="G99" s="42" t="s">
        <v>295</v>
      </c>
      <c r="H99" s="133" t="s">
        <v>224</v>
      </c>
      <c r="I99" s="42" t="s">
        <v>565</v>
      </c>
      <c r="J99" s="81" t="s">
        <v>624</v>
      </c>
      <c r="K99" s="42">
        <v>1</v>
      </c>
      <c r="L99" s="42">
        <v>28</v>
      </c>
      <c r="M99" s="99">
        <f>VLOOKUP(H99,'Ma tien'!$A$1:$D$67,3,0)</f>
        <v>1400000</v>
      </c>
      <c r="N99" s="99">
        <f t="shared" si="4"/>
        <v>1400000</v>
      </c>
      <c r="O99" s="35" t="s">
        <v>282</v>
      </c>
      <c r="P99" s="40" t="s">
        <v>715</v>
      </c>
      <c r="Q99" s="54" t="s">
        <v>223</v>
      </c>
      <c r="R99" s="86" t="s">
        <v>419</v>
      </c>
    </row>
    <row r="100" spans="1:18" s="43" customFormat="1" ht="27" customHeight="1">
      <c r="A100" s="42">
        <f t="shared" si="5"/>
        <v>89</v>
      </c>
      <c r="B100" s="42" t="s">
        <v>449</v>
      </c>
      <c r="C100" s="42" t="s">
        <v>473</v>
      </c>
      <c r="D100" s="42" t="s">
        <v>225</v>
      </c>
      <c r="E100" s="49" t="s">
        <v>514</v>
      </c>
      <c r="F100" s="50" t="s">
        <v>515</v>
      </c>
      <c r="G100" s="42" t="s">
        <v>295</v>
      </c>
      <c r="H100" s="133" t="s">
        <v>224</v>
      </c>
      <c r="I100" s="42" t="s">
        <v>565</v>
      </c>
      <c r="J100" s="81" t="s">
        <v>624</v>
      </c>
      <c r="K100" s="42">
        <v>1</v>
      </c>
      <c r="L100" s="42">
        <v>28</v>
      </c>
      <c r="M100" s="99">
        <f>VLOOKUP(H100,'Ma tien'!$A$1:$D$67,3,0)</f>
        <v>1400000</v>
      </c>
      <c r="N100" s="99">
        <f t="shared" si="4"/>
        <v>1400000</v>
      </c>
      <c r="O100" s="35" t="s">
        <v>282</v>
      </c>
      <c r="P100" s="40" t="s">
        <v>716</v>
      </c>
      <c r="Q100" s="54" t="s">
        <v>223</v>
      </c>
      <c r="R100" s="86" t="s">
        <v>419</v>
      </c>
    </row>
    <row r="101" spans="1:18" s="43" customFormat="1" ht="27" customHeight="1">
      <c r="A101" s="42">
        <f t="shared" si="5"/>
        <v>90</v>
      </c>
      <c r="B101" s="42" t="s">
        <v>450</v>
      </c>
      <c r="C101" s="42" t="s">
        <v>473</v>
      </c>
      <c r="D101" s="42" t="s">
        <v>225</v>
      </c>
      <c r="E101" s="49" t="s">
        <v>516</v>
      </c>
      <c r="F101" s="50" t="s">
        <v>6</v>
      </c>
      <c r="G101" s="42" t="s">
        <v>387</v>
      </c>
      <c r="H101" s="133" t="s">
        <v>229</v>
      </c>
      <c r="I101" s="42" t="s">
        <v>565</v>
      </c>
      <c r="J101" s="81" t="s">
        <v>624</v>
      </c>
      <c r="K101" s="42">
        <v>1</v>
      </c>
      <c r="L101" s="42">
        <v>12</v>
      </c>
      <c r="M101" s="99">
        <f>VLOOKUP(H101,'Ma tien'!$A$1:$D$67,3,0)</f>
        <v>600000</v>
      </c>
      <c r="N101" s="99">
        <f t="shared" si="4"/>
        <v>600000</v>
      </c>
      <c r="O101" s="35" t="s">
        <v>217</v>
      </c>
      <c r="P101" s="40" t="s">
        <v>717</v>
      </c>
      <c r="Q101" s="54" t="s">
        <v>223</v>
      </c>
      <c r="R101" s="86" t="s">
        <v>759</v>
      </c>
    </row>
    <row r="102" spans="1:18" s="43" customFormat="1" ht="27" customHeight="1">
      <c r="A102" s="42">
        <f t="shared" si="5"/>
        <v>91</v>
      </c>
      <c r="B102" s="42" t="s">
        <v>451</v>
      </c>
      <c r="C102" s="42" t="s">
        <v>228</v>
      </c>
      <c r="D102" s="42" t="s">
        <v>228</v>
      </c>
      <c r="E102" s="49" t="s">
        <v>517</v>
      </c>
      <c r="F102" s="50" t="s">
        <v>518</v>
      </c>
      <c r="G102" s="42" t="s">
        <v>204</v>
      </c>
      <c r="H102" s="133" t="s">
        <v>227</v>
      </c>
      <c r="I102" s="42" t="s">
        <v>577</v>
      </c>
      <c r="J102" s="81" t="s">
        <v>393</v>
      </c>
      <c r="K102" s="42">
        <v>1</v>
      </c>
      <c r="L102" s="42">
        <v>20</v>
      </c>
      <c r="M102" s="99">
        <f>VLOOKUP(H102,'Ma tien'!$A$1:$D$67,3,0)</f>
        <v>1000000</v>
      </c>
      <c r="N102" s="99">
        <f t="shared" si="4"/>
        <v>1000000</v>
      </c>
      <c r="O102" s="35" t="s">
        <v>212</v>
      </c>
      <c r="P102" s="40" t="s">
        <v>718</v>
      </c>
      <c r="Q102" s="54" t="s">
        <v>223</v>
      </c>
      <c r="R102" s="86" t="s">
        <v>760</v>
      </c>
    </row>
    <row r="103" spans="1:18" s="43" customFormat="1" ht="27" customHeight="1">
      <c r="A103" s="42">
        <f t="shared" si="5"/>
        <v>92</v>
      </c>
      <c r="B103" s="42" t="s">
        <v>452</v>
      </c>
      <c r="C103" s="42" t="s">
        <v>478</v>
      </c>
      <c r="D103" s="42" t="s">
        <v>225</v>
      </c>
      <c r="E103" s="49" t="s">
        <v>362</v>
      </c>
      <c r="F103" s="50" t="s">
        <v>7</v>
      </c>
      <c r="G103" s="42" t="s">
        <v>207</v>
      </c>
      <c r="H103" s="133" t="s">
        <v>226</v>
      </c>
      <c r="I103" s="42" t="s">
        <v>578</v>
      </c>
      <c r="J103" s="81" t="s">
        <v>632</v>
      </c>
      <c r="K103" s="42">
        <v>1</v>
      </c>
      <c r="L103" s="42">
        <v>40</v>
      </c>
      <c r="M103" s="99">
        <f>VLOOKUP(H103,'Ma tien'!$A$1:$D$67,3,0)</f>
        <v>2000000</v>
      </c>
      <c r="N103" s="99">
        <f t="shared" si="4"/>
        <v>2000000</v>
      </c>
      <c r="O103" s="35" t="s">
        <v>164</v>
      </c>
      <c r="P103" s="40" t="s">
        <v>719</v>
      </c>
      <c r="Q103" s="54" t="s">
        <v>223</v>
      </c>
      <c r="R103" s="86" t="s">
        <v>405</v>
      </c>
    </row>
    <row r="104" spans="1:18" s="43" customFormat="1" ht="27" customHeight="1">
      <c r="A104" s="42">
        <f t="shared" si="5"/>
        <v>93</v>
      </c>
      <c r="B104" s="42" t="s">
        <v>153</v>
      </c>
      <c r="C104" s="42" t="s">
        <v>228</v>
      </c>
      <c r="D104" s="42" t="s">
        <v>228</v>
      </c>
      <c r="E104" s="49" t="s">
        <v>201</v>
      </c>
      <c r="F104" s="50" t="s">
        <v>194</v>
      </c>
      <c r="G104" s="42" t="s">
        <v>204</v>
      </c>
      <c r="H104" s="133" t="s">
        <v>227</v>
      </c>
      <c r="I104" s="42" t="s">
        <v>556</v>
      </c>
      <c r="J104" s="81" t="s">
        <v>614</v>
      </c>
      <c r="K104" s="42">
        <v>1</v>
      </c>
      <c r="L104" s="42">
        <v>20</v>
      </c>
      <c r="M104" s="99">
        <f>VLOOKUP(H104,'Ma tien'!$A$1:$D$67,3,0)</f>
        <v>1000000</v>
      </c>
      <c r="N104" s="99">
        <f t="shared" si="4"/>
        <v>1000000</v>
      </c>
      <c r="O104" s="35" t="s">
        <v>212</v>
      </c>
      <c r="P104" s="40" t="s">
        <v>284</v>
      </c>
      <c r="Q104" s="54" t="s">
        <v>223</v>
      </c>
      <c r="R104" s="86" t="s">
        <v>405</v>
      </c>
    </row>
    <row r="105" spans="1:18" s="43" customFormat="1" ht="27" customHeight="1">
      <c r="A105" s="42">
        <f t="shared" si="5"/>
        <v>94</v>
      </c>
      <c r="B105" s="42" t="s">
        <v>453</v>
      </c>
      <c r="C105" s="42" t="s">
        <v>479</v>
      </c>
      <c r="D105" s="42" t="s">
        <v>225</v>
      </c>
      <c r="E105" s="49" t="s">
        <v>359</v>
      </c>
      <c r="F105" s="50" t="s">
        <v>222</v>
      </c>
      <c r="G105" s="42" t="s">
        <v>387</v>
      </c>
      <c r="H105" s="133" t="s">
        <v>229</v>
      </c>
      <c r="I105" s="42" t="s">
        <v>578</v>
      </c>
      <c r="J105" s="81" t="s">
        <v>632</v>
      </c>
      <c r="K105" s="42">
        <v>1</v>
      </c>
      <c r="L105" s="42">
        <v>12</v>
      </c>
      <c r="M105" s="99">
        <f>VLOOKUP(H105,'Ma tien'!$A$1:$D$67,3,0)</f>
        <v>600000</v>
      </c>
      <c r="N105" s="99">
        <f t="shared" si="4"/>
        <v>600000</v>
      </c>
      <c r="O105" s="35" t="s">
        <v>217</v>
      </c>
      <c r="P105" s="40" t="s">
        <v>720</v>
      </c>
      <c r="Q105" s="54" t="s">
        <v>223</v>
      </c>
      <c r="R105" s="86" t="s">
        <v>405</v>
      </c>
    </row>
    <row r="106" spans="1:18" s="43" customFormat="1" ht="27" customHeight="1">
      <c r="A106" s="42">
        <f t="shared" si="5"/>
        <v>95</v>
      </c>
      <c r="B106" s="42" t="s">
        <v>453</v>
      </c>
      <c r="C106" s="42" t="s">
        <v>479</v>
      </c>
      <c r="D106" s="42" t="s">
        <v>225</v>
      </c>
      <c r="E106" s="49" t="s">
        <v>359</v>
      </c>
      <c r="F106" s="50" t="s">
        <v>222</v>
      </c>
      <c r="G106" s="42" t="s">
        <v>387</v>
      </c>
      <c r="H106" s="133" t="s">
        <v>229</v>
      </c>
      <c r="I106" s="42" t="s">
        <v>578</v>
      </c>
      <c r="J106" s="81" t="s">
        <v>632</v>
      </c>
      <c r="K106" s="42">
        <v>1</v>
      </c>
      <c r="L106" s="42">
        <v>12</v>
      </c>
      <c r="M106" s="99">
        <f>VLOOKUP(H106,'Ma tien'!$A$1:$D$67,3,0)</f>
        <v>600000</v>
      </c>
      <c r="N106" s="99">
        <f t="shared" si="4"/>
        <v>600000</v>
      </c>
      <c r="O106" s="35" t="s">
        <v>217</v>
      </c>
      <c r="P106" s="40" t="s">
        <v>721</v>
      </c>
      <c r="Q106" s="53" t="s">
        <v>223</v>
      </c>
      <c r="R106" s="86" t="s">
        <v>405</v>
      </c>
    </row>
    <row r="107" spans="1:18" s="43" customFormat="1" ht="27" customHeight="1">
      <c r="A107" s="42">
        <f t="shared" si="5"/>
        <v>96</v>
      </c>
      <c r="B107" s="42" t="s">
        <v>154</v>
      </c>
      <c r="C107" s="42" t="s">
        <v>480</v>
      </c>
      <c r="D107" s="42" t="s">
        <v>225</v>
      </c>
      <c r="E107" s="49" t="s">
        <v>210</v>
      </c>
      <c r="F107" s="50" t="s">
        <v>160</v>
      </c>
      <c r="G107" s="42" t="s">
        <v>387</v>
      </c>
      <c r="H107" s="133" t="s">
        <v>229</v>
      </c>
      <c r="I107" s="42" t="s">
        <v>578</v>
      </c>
      <c r="J107" s="81" t="s">
        <v>632</v>
      </c>
      <c r="K107" s="42">
        <v>1</v>
      </c>
      <c r="L107" s="42">
        <v>12</v>
      </c>
      <c r="M107" s="99">
        <f>VLOOKUP(H107,'Ma tien'!$A$1:$D$67,3,0)</f>
        <v>600000</v>
      </c>
      <c r="N107" s="99">
        <f t="shared" si="4"/>
        <v>600000</v>
      </c>
      <c r="O107" s="35" t="s">
        <v>217</v>
      </c>
      <c r="P107" s="40" t="s">
        <v>722</v>
      </c>
      <c r="Q107" s="54" t="s">
        <v>223</v>
      </c>
      <c r="R107" s="86" t="s">
        <v>405</v>
      </c>
    </row>
    <row r="108" spans="1:18" s="43" customFormat="1" ht="27" customHeight="1">
      <c r="A108" s="42">
        <f t="shared" si="5"/>
        <v>97</v>
      </c>
      <c r="B108" s="42" t="s">
        <v>154</v>
      </c>
      <c r="C108" s="42" t="s">
        <v>480</v>
      </c>
      <c r="D108" s="42" t="s">
        <v>225</v>
      </c>
      <c r="E108" s="49" t="s">
        <v>210</v>
      </c>
      <c r="F108" s="50" t="s">
        <v>160</v>
      </c>
      <c r="G108" s="42" t="s">
        <v>387</v>
      </c>
      <c r="H108" s="133" t="s">
        <v>229</v>
      </c>
      <c r="I108" s="42" t="s">
        <v>578</v>
      </c>
      <c r="J108" s="81" t="s">
        <v>632</v>
      </c>
      <c r="K108" s="42">
        <v>1</v>
      </c>
      <c r="L108" s="42">
        <v>12</v>
      </c>
      <c r="M108" s="99">
        <f>VLOOKUP(H108,'Ma tien'!$A$1:$D$67,3,0)</f>
        <v>600000</v>
      </c>
      <c r="N108" s="99">
        <f t="shared" ref="N108:N152" si="6">M108*K108</f>
        <v>600000</v>
      </c>
      <c r="O108" s="35" t="s">
        <v>217</v>
      </c>
      <c r="P108" s="40" t="s">
        <v>723</v>
      </c>
      <c r="Q108" s="54" t="s">
        <v>223</v>
      </c>
      <c r="R108" s="86" t="s">
        <v>405</v>
      </c>
    </row>
    <row r="109" spans="1:18" s="43" customFormat="1" ht="27" customHeight="1">
      <c r="A109" s="42">
        <f t="shared" si="5"/>
        <v>98</v>
      </c>
      <c r="B109" s="42" t="s">
        <v>154</v>
      </c>
      <c r="C109" s="42" t="s">
        <v>228</v>
      </c>
      <c r="D109" s="42" t="s">
        <v>228</v>
      </c>
      <c r="E109" s="49" t="s">
        <v>210</v>
      </c>
      <c r="F109" s="50" t="s">
        <v>160</v>
      </c>
      <c r="G109" s="42" t="s">
        <v>206</v>
      </c>
      <c r="H109" s="133" t="s">
        <v>230</v>
      </c>
      <c r="I109" s="42" t="s">
        <v>579</v>
      </c>
      <c r="J109" s="81" t="s">
        <v>633</v>
      </c>
      <c r="K109" s="42">
        <v>1</v>
      </c>
      <c r="L109" s="42">
        <v>10</v>
      </c>
      <c r="M109" s="99">
        <f>VLOOKUP(H109,'Ma tien'!$A$1:$D$67,3,0)</f>
        <v>500000</v>
      </c>
      <c r="N109" s="99">
        <f t="shared" si="6"/>
        <v>500000</v>
      </c>
      <c r="O109" s="35" t="s">
        <v>213</v>
      </c>
      <c r="P109" s="40" t="s">
        <v>285</v>
      </c>
      <c r="Q109" s="54" t="s">
        <v>223</v>
      </c>
      <c r="R109" s="86" t="s">
        <v>405</v>
      </c>
    </row>
    <row r="110" spans="1:18" s="43" customFormat="1" ht="27" customHeight="1">
      <c r="A110" s="42">
        <f t="shared" si="5"/>
        <v>99</v>
      </c>
      <c r="B110" s="42" t="s">
        <v>267</v>
      </c>
      <c r="C110" s="42" t="s">
        <v>228</v>
      </c>
      <c r="D110" s="42" t="s">
        <v>228</v>
      </c>
      <c r="E110" s="49" t="s">
        <v>274</v>
      </c>
      <c r="F110" s="50" t="s">
        <v>191</v>
      </c>
      <c r="G110" s="42" t="s">
        <v>206</v>
      </c>
      <c r="H110" s="133" t="s">
        <v>230</v>
      </c>
      <c r="I110" s="42" t="s">
        <v>580</v>
      </c>
      <c r="J110" s="81" t="s">
        <v>393</v>
      </c>
      <c r="K110" s="42">
        <v>1</v>
      </c>
      <c r="L110" s="42">
        <v>10</v>
      </c>
      <c r="M110" s="99">
        <f>VLOOKUP(H110,'Ma tien'!$A$1:$D$67,3,0)</f>
        <v>500000</v>
      </c>
      <c r="N110" s="99">
        <f t="shared" si="6"/>
        <v>500000</v>
      </c>
      <c r="O110" s="35" t="s">
        <v>213</v>
      </c>
      <c r="P110" s="40" t="s">
        <v>288</v>
      </c>
      <c r="Q110" s="54" t="s">
        <v>223</v>
      </c>
      <c r="R110" s="86" t="s">
        <v>405</v>
      </c>
    </row>
    <row r="111" spans="1:18" s="43" customFormat="1" ht="27" customHeight="1">
      <c r="A111" s="42">
        <f t="shared" si="5"/>
        <v>100</v>
      </c>
      <c r="B111" s="42" t="s">
        <v>267</v>
      </c>
      <c r="C111" s="42" t="s">
        <v>228</v>
      </c>
      <c r="D111" s="42" t="s">
        <v>228</v>
      </c>
      <c r="E111" s="49" t="s">
        <v>274</v>
      </c>
      <c r="F111" s="50" t="s">
        <v>191</v>
      </c>
      <c r="G111" s="42" t="s">
        <v>206</v>
      </c>
      <c r="H111" s="133" t="s">
        <v>230</v>
      </c>
      <c r="I111" s="42" t="s">
        <v>581</v>
      </c>
      <c r="J111" s="81" t="s">
        <v>611</v>
      </c>
      <c r="K111" s="42">
        <v>1</v>
      </c>
      <c r="L111" s="42">
        <v>10</v>
      </c>
      <c r="M111" s="99">
        <f>VLOOKUP(H111,'Ma tien'!$A$1:$D$67,3,0)</f>
        <v>500000</v>
      </c>
      <c r="N111" s="99">
        <f t="shared" si="6"/>
        <v>500000</v>
      </c>
      <c r="O111" s="35" t="s">
        <v>213</v>
      </c>
      <c r="P111" s="40" t="s">
        <v>324</v>
      </c>
      <c r="Q111" s="54" t="s">
        <v>223</v>
      </c>
      <c r="R111" s="86" t="s">
        <v>405</v>
      </c>
    </row>
    <row r="112" spans="1:18" s="43" customFormat="1" ht="27" customHeight="1">
      <c r="A112" s="42">
        <f t="shared" si="5"/>
        <v>101</v>
      </c>
      <c r="B112" s="42" t="s">
        <v>270</v>
      </c>
      <c r="C112" s="42" t="s">
        <v>228</v>
      </c>
      <c r="D112" s="42" t="s">
        <v>228</v>
      </c>
      <c r="E112" s="49" t="s">
        <v>148</v>
      </c>
      <c r="F112" s="50" t="s">
        <v>253</v>
      </c>
      <c r="G112" s="42" t="s">
        <v>206</v>
      </c>
      <c r="H112" s="133" t="s">
        <v>230</v>
      </c>
      <c r="I112" s="42" t="s">
        <v>582</v>
      </c>
      <c r="J112" s="81" t="s">
        <v>393</v>
      </c>
      <c r="K112" s="42">
        <v>1</v>
      </c>
      <c r="L112" s="42">
        <v>10</v>
      </c>
      <c r="M112" s="99">
        <f>VLOOKUP(H112,'Ma tien'!$A$1:$D$67,3,0)</f>
        <v>500000</v>
      </c>
      <c r="N112" s="99">
        <f t="shared" si="6"/>
        <v>500000</v>
      </c>
      <c r="O112" s="35" t="s">
        <v>213</v>
      </c>
      <c r="P112" s="40" t="s">
        <v>291</v>
      </c>
      <c r="Q112" s="54" t="s">
        <v>223</v>
      </c>
      <c r="R112" s="86" t="s">
        <v>405</v>
      </c>
    </row>
    <row r="113" spans="1:18" s="43" customFormat="1" ht="27" customHeight="1">
      <c r="A113" s="42">
        <f t="shared" si="5"/>
        <v>102</v>
      </c>
      <c r="B113" s="42" t="s">
        <v>315</v>
      </c>
      <c r="C113" s="42" t="s">
        <v>228</v>
      </c>
      <c r="D113" s="42" t="s">
        <v>228</v>
      </c>
      <c r="E113" s="49" t="s">
        <v>188</v>
      </c>
      <c r="F113" s="50" t="s">
        <v>9</v>
      </c>
      <c r="G113" s="42" t="s">
        <v>204</v>
      </c>
      <c r="H113" s="133" t="s">
        <v>227</v>
      </c>
      <c r="I113" s="42" t="s">
        <v>580</v>
      </c>
      <c r="J113" s="81" t="s">
        <v>393</v>
      </c>
      <c r="K113" s="42">
        <v>1</v>
      </c>
      <c r="L113" s="42">
        <v>20</v>
      </c>
      <c r="M113" s="99">
        <f>VLOOKUP(H113,'Ma tien'!$A$1:$D$67,3,0)</f>
        <v>1000000</v>
      </c>
      <c r="N113" s="99">
        <f t="shared" si="6"/>
        <v>1000000</v>
      </c>
      <c r="O113" s="35" t="s">
        <v>212</v>
      </c>
      <c r="P113" s="40" t="s">
        <v>288</v>
      </c>
      <c r="Q113" s="54" t="s">
        <v>223</v>
      </c>
      <c r="R113" s="86" t="s">
        <v>405</v>
      </c>
    </row>
    <row r="114" spans="1:18" s="43" customFormat="1" ht="27" customHeight="1">
      <c r="A114" s="42">
        <f t="shared" si="5"/>
        <v>103</v>
      </c>
      <c r="B114" s="42" t="s">
        <v>322</v>
      </c>
      <c r="C114" s="42" t="s">
        <v>228</v>
      </c>
      <c r="D114" s="42" t="s">
        <v>228</v>
      </c>
      <c r="E114" s="49" t="s">
        <v>330</v>
      </c>
      <c r="F114" s="50" t="s">
        <v>249</v>
      </c>
      <c r="G114" s="42" t="s">
        <v>206</v>
      </c>
      <c r="H114" s="133" t="s">
        <v>230</v>
      </c>
      <c r="I114" s="42" t="s">
        <v>583</v>
      </c>
      <c r="J114" s="81" t="s">
        <v>634</v>
      </c>
      <c r="K114" s="42">
        <v>1</v>
      </c>
      <c r="L114" s="42">
        <v>10</v>
      </c>
      <c r="M114" s="99">
        <f>VLOOKUP(H114,'Ma tien'!$A$1:$D$67,3,0)</f>
        <v>500000</v>
      </c>
      <c r="N114" s="99">
        <f t="shared" si="6"/>
        <v>500000</v>
      </c>
      <c r="O114" s="35" t="s">
        <v>213</v>
      </c>
      <c r="P114" s="40" t="s">
        <v>283</v>
      </c>
      <c r="Q114" s="54" t="s">
        <v>223</v>
      </c>
      <c r="R114" s="86" t="s">
        <v>405</v>
      </c>
    </row>
    <row r="115" spans="1:18" s="43" customFormat="1" ht="27" customHeight="1">
      <c r="A115" s="42">
        <f t="shared" si="5"/>
        <v>104</v>
      </c>
      <c r="B115" s="42" t="s">
        <v>353</v>
      </c>
      <c r="C115" s="42" t="s">
        <v>478</v>
      </c>
      <c r="D115" s="42" t="s">
        <v>225</v>
      </c>
      <c r="E115" s="49" t="s">
        <v>386</v>
      </c>
      <c r="F115" s="50" t="s">
        <v>370</v>
      </c>
      <c r="G115" s="42" t="s">
        <v>207</v>
      </c>
      <c r="H115" s="133" t="s">
        <v>226</v>
      </c>
      <c r="I115" s="42" t="s">
        <v>578</v>
      </c>
      <c r="J115" s="81" t="s">
        <v>632</v>
      </c>
      <c r="K115" s="42">
        <v>1</v>
      </c>
      <c r="L115" s="42">
        <v>40</v>
      </c>
      <c r="M115" s="99">
        <f>VLOOKUP(H115,'Ma tien'!$A$1:$D$67,3,0)</f>
        <v>2000000</v>
      </c>
      <c r="N115" s="99">
        <f t="shared" si="6"/>
        <v>2000000</v>
      </c>
      <c r="O115" s="35" t="s">
        <v>164</v>
      </c>
      <c r="P115" s="40" t="s">
        <v>724</v>
      </c>
      <c r="Q115" s="54" t="s">
        <v>223</v>
      </c>
      <c r="R115" s="86" t="s">
        <v>405</v>
      </c>
    </row>
    <row r="116" spans="1:18" s="43" customFormat="1" ht="27" customHeight="1">
      <c r="A116" s="42">
        <f t="shared" si="5"/>
        <v>105</v>
      </c>
      <c r="B116" s="42" t="s">
        <v>454</v>
      </c>
      <c r="C116" s="42" t="s">
        <v>481</v>
      </c>
      <c r="D116" s="42" t="s">
        <v>225</v>
      </c>
      <c r="E116" s="49" t="s">
        <v>519</v>
      </c>
      <c r="F116" s="50" t="s">
        <v>363</v>
      </c>
      <c r="G116" s="42" t="s">
        <v>295</v>
      </c>
      <c r="H116" s="133" t="s">
        <v>224</v>
      </c>
      <c r="I116" s="42" t="s">
        <v>584</v>
      </c>
      <c r="J116" s="81" t="s">
        <v>635</v>
      </c>
      <c r="K116" s="42">
        <v>1</v>
      </c>
      <c r="L116" s="42">
        <v>28</v>
      </c>
      <c r="M116" s="99">
        <f>VLOOKUP(H116,'Ma tien'!$A$1:$D$67,3,0)</f>
        <v>1400000</v>
      </c>
      <c r="N116" s="99">
        <f t="shared" si="6"/>
        <v>1400000</v>
      </c>
      <c r="O116" s="35" t="s">
        <v>282</v>
      </c>
      <c r="P116" s="40" t="s">
        <v>725</v>
      </c>
      <c r="Q116" s="53" t="s">
        <v>223</v>
      </c>
      <c r="R116" s="86" t="s">
        <v>405</v>
      </c>
    </row>
    <row r="117" spans="1:18" s="43" customFormat="1" ht="27" customHeight="1">
      <c r="A117" s="42">
        <f t="shared" si="5"/>
        <v>106</v>
      </c>
      <c r="B117" s="42" t="s">
        <v>455</v>
      </c>
      <c r="C117" s="42" t="s">
        <v>228</v>
      </c>
      <c r="D117" s="42" t="s">
        <v>228</v>
      </c>
      <c r="E117" s="49" t="s">
        <v>520</v>
      </c>
      <c r="F117" s="50" t="s">
        <v>385</v>
      </c>
      <c r="G117" s="42" t="s">
        <v>204</v>
      </c>
      <c r="H117" s="133" t="s">
        <v>175</v>
      </c>
      <c r="I117" s="42" t="s">
        <v>585</v>
      </c>
      <c r="J117" s="81" t="s">
        <v>636</v>
      </c>
      <c r="K117" s="42">
        <v>1</v>
      </c>
      <c r="L117" s="42">
        <v>40</v>
      </c>
      <c r="M117" s="99">
        <f>VLOOKUP(H117,'Ma tien'!$A$1:$D$67,3,0)</f>
        <v>2000000</v>
      </c>
      <c r="N117" s="99">
        <f t="shared" si="6"/>
        <v>2000000</v>
      </c>
      <c r="O117" s="35" t="s">
        <v>212</v>
      </c>
      <c r="P117" s="40" t="s">
        <v>726</v>
      </c>
      <c r="Q117" s="54" t="s">
        <v>54</v>
      </c>
      <c r="R117" s="86" t="s">
        <v>761</v>
      </c>
    </row>
    <row r="118" spans="1:18" s="43" customFormat="1" ht="27" customHeight="1">
      <c r="A118" s="42">
        <f t="shared" si="5"/>
        <v>107</v>
      </c>
      <c r="B118" s="42" t="s">
        <v>456</v>
      </c>
      <c r="C118" s="42" t="s">
        <v>228</v>
      </c>
      <c r="D118" s="42" t="s">
        <v>228</v>
      </c>
      <c r="E118" s="49" t="s">
        <v>148</v>
      </c>
      <c r="F118" s="50" t="s">
        <v>232</v>
      </c>
      <c r="G118" s="42" t="s">
        <v>204</v>
      </c>
      <c r="H118" s="133" t="s">
        <v>227</v>
      </c>
      <c r="I118" s="42" t="s">
        <v>586</v>
      </c>
      <c r="J118" s="81" t="s">
        <v>633</v>
      </c>
      <c r="K118" s="42">
        <v>1</v>
      </c>
      <c r="L118" s="42">
        <v>20</v>
      </c>
      <c r="M118" s="99">
        <f>VLOOKUP(H118,'Ma tien'!$A$1:$D$67,3,0)</f>
        <v>1000000</v>
      </c>
      <c r="N118" s="99">
        <f t="shared" si="6"/>
        <v>1000000</v>
      </c>
      <c r="O118" s="35" t="s">
        <v>212</v>
      </c>
      <c r="P118" s="40" t="s">
        <v>283</v>
      </c>
      <c r="Q118" s="54" t="s">
        <v>223</v>
      </c>
      <c r="R118" s="86" t="s">
        <v>418</v>
      </c>
    </row>
    <row r="119" spans="1:18" s="43" customFormat="1" ht="27" customHeight="1">
      <c r="A119" s="42">
        <f t="shared" si="5"/>
        <v>108</v>
      </c>
      <c r="B119" s="42" t="s">
        <v>343</v>
      </c>
      <c r="C119" s="42" t="s">
        <v>341</v>
      </c>
      <c r="D119" s="42" t="s">
        <v>319</v>
      </c>
      <c r="E119" s="49" t="s">
        <v>374</v>
      </c>
      <c r="F119" s="50" t="s">
        <v>375</v>
      </c>
      <c r="G119" s="42" t="s">
        <v>208</v>
      </c>
      <c r="H119" s="133" t="s">
        <v>231</v>
      </c>
      <c r="I119" s="42" t="s">
        <v>587</v>
      </c>
      <c r="J119" s="81" t="s">
        <v>609</v>
      </c>
      <c r="K119" s="42">
        <v>1</v>
      </c>
      <c r="L119" s="42">
        <v>14</v>
      </c>
      <c r="M119" s="99">
        <f>VLOOKUP(H119,'Ma tien'!$A$1:$D$67,3,0)</f>
        <v>650000</v>
      </c>
      <c r="N119" s="99">
        <f t="shared" si="6"/>
        <v>650000</v>
      </c>
      <c r="O119" s="35" t="s">
        <v>216</v>
      </c>
      <c r="P119" s="40" t="s">
        <v>727</v>
      </c>
      <c r="Q119" s="54" t="s">
        <v>223</v>
      </c>
      <c r="R119" s="86" t="s">
        <v>406</v>
      </c>
    </row>
    <row r="120" spans="1:18" s="43" customFormat="1" ht="27" customHeight="1">
      <c r="A120" s="42">
        <f t="shared" si="5"/>
        <v>109</v>
      </c>
      <c r="B120" s="42" t="s">
        <v>343</v>
      </c>
      <c r="C120" s="42" t="s">
        <v>341</v>
      </c>
      <c r="D120" s="42" t="s">
        <v>319</v>
      </c>
      <c r="E120" s="49" t="s">
        <v>374</v>
      </c>
      <c r="F120" s="50" t="s">
        <v>375</v>
      </c>
      <c r="G120" s="42" t="s">
        <v>208</v>
      </c>
      <c r="H120" s="133" t="s">
        <v>231</v>
      </c>
      <c r="I120" s="42" t="s">
        <v>587</v>
      </c>
      <c r="J120" s="81" t="s">
        <v>609</v>
      </c>
      <c r="K120" s="42">
        <v>1</v>
      </c>
      <c r="L120" s="42">
        <v>14</v>
      </c>
      <c r="M120" s="99">
        <f>VLOOKUP(H120,'Ma tien'!$A$1:$D$67,3,0)</f>
        <v>650000</v>
      </c>
      <c r="N120" s="99">
        <f t="shared" si="6"/>
        <v>650000</v>
      </c>
      <c r="O120" s="35" t="s">
        <v>216</v>
      </c>
      <c r="P120" s="40" t="s">
        <v>728</v>
      </c>
      <c r="Q120" s="54" t="s">
        <v>223</v>
      </c>
      <c r="R120" s="86" t="s">
        <v>406</v>
      </c>
    </row>
    <row r="121" spans="1:18" s="43" customFormat="1" ht="27" customHeight="1">
      <c r="A121" s="42">
        <f t="shared" si="5"/>
        <v>110</v>
      </c>
      <c r="B121" s="42" t="s">
        <v>158</v>
      </c>
      <c r="C121" s="42" t="s">
        <v>340</v>
      </c>
      <c r="D121" s="42" t="s">
        <v>319</v>
      </c>
      <c r="E121" s="49" t="s">
        <v>145</v>
      </c>
      <c r="F121" s="50" t="s">
        <v>193</v>
      </c>
      <c r="G121" s="42" t="s">
        <v>209</v>
      </c>
      <c r="H121" s="133" t="s">
        <v>233</v>
      </c>
      <c r="I121" s="42" t="s">
        <v>588</v>
      </c>
      <c r="J121" s="81" t="s">
        <v>637</v>
      </c>
      <c r="K121" s="42">
        <v>1</v>
      </c>
      <c r="L121" s="42">
        <v>6</v>
      </c>
      <c r="M121" s="99">
        <f>VLOOKUP(H121,'Ma tien'!$A$1:$D$67,3,0)</f>
        <v>400000</v>
      </c>
      <c r="N121" s="99">
        <f t="shared" si="6"/>
        <v>400000</v>
      </c>
      <c r="O121" s="35" t="s">
        <v>215</v>
      </c>
      <c r="P121" s="40" t="s">
        <v>729</v>
      </c>
      <c r="Q121" s="53" t="s">
        <v>223</v>
      </c>
      <c r="R121" s="86" t="s">
        <v>406</v>
      </c>
    </row>
    <row r="122" spans="1:18" s="43" customFormat="1" ht="27" customHeight="1">
      <c r="A122" s="42">
        <f t="shared" si="5"/>
        <v>111</v>
      </c>
      <c r="B122" s="42" t="s">
        <v>350</v>
      </c>
      <c r="C122" s="42" t="s">
        <v>341</v>
      </c>
      <c r="D122" s="42" t="s">
        <v>319</v>
      </c>
      <c r="E122" s="49" t="s">
        <v>380</v>
      </c>
      <c r="F122" s="50" t="s">
        <v>189</v>
      </c>
      <c r="G122" s="42" t="s">
        <v>209</v>
      </c>
      <c r="H122" s="133" t="s">
        <v>233</v>
      </c>
      <c r="I122" s="42" t="s">
        <v>589</v>
      </c>
      <c r="J122" s="81" t="s">
        <v>637</v>
      </c>
      <c r="K122" s="42">
        <v>1</v>
      </c>
      <c r="L122" s="42">
        <v>6</v>
      </c>
      <c r="M122" s="99">
        <f>VLOOKUP(H122,'Ma tien'!$A$1:$D$67,3,0)</f>
        <v>400000</v>
      </c>
      <c r="N122" s="99">
        <f t="shared" si="6"/>
        <v>400000</v>
      </c>
      <c r="O122" s="35" t="s">
        <v>215</v>
      </c>
      <c r="P122" s="40" t="s">
        <v>395</v>
      </c>
      <c r="Q122" s="54" t="s">
        <v>223</v>
      </c>
      <c r="R122" s="86" t="s">
        <v>406</v>
      </c>
    </row>
    <row r="123" spans="1:18" s="43" customFormat="1" ht="27" customHeight="1">
      <c r="A123" s="42">
        <f t="shared" si="5"/>
        <v>112</v>
      </c>
      <c r="B123" s="42" t="s">
        <v>351</v>
      </c>
      <c r="C123" s="42" t="s">
        <v>341</v>
      </c>
      <c r="D123" s="42" t="s">
        <v>319</v>
      </c>
      <c r="E123" s="49" t="s">
        <v>382</v>
      </c>
      <c r="F123" s="50" t="s">
        <v>383</v>
      </c>
      <c r="G123" s="42" t="s">
        <v>208</v>
      </c>
      <c r="H123" s="133" t="s">
        <v>231</v>
      </c>
      <c r="I123" s="42" t="s">
        <v>590</v>
      </c>
      <c r="J123" s="81" t="s">
        <v>638</v>
      </c>
      <c r="K123" s="42">
        <v>1</v>
      </c>
      <c r="L123" s="42">
        <v>14</v>
      </c>
      <c r="M123" s="99">
        <f>VLOOKUP(H123,'Ma tien'!$A$1:$D$67,3,0)</f>
        <v>650000</v>
      </c>
      <c r="N123" s="99">
        <f t="shared" si="6"/>
        <v>650000</v>
      </c>
      <c r="O123" s="35" t="s">
        <v>216</v>
      </c>
      <c r="P123" s="40" t="s">
        <v>730</v>
      </c>
      <c r="Q123" s="54" t="s">
        <v>223</v>
      </c>
      <c r="R123" s="86" t="s">
        <v>406</v>
      </c>
    </row>
    <row r="124" spans="1:18" s="43" customFormat="1" ht="27" customHeight="1">
      <c r="A124" s="42">
        <f t="shared" si="5"/>
        <v>113</v>
      </c>
      <c r="B124" s="42" t="s">
        <v>351</v>
      </c>
      <c r="C124" s="42" t="s">
        <v>341</v>
      </c>
      <c r="D124" s="42" t="s">
        <v>319</v>
      </c>
      <c r="E124" s="49" t="s">
        <v>382</v>
      </c>
      <c r="F124" s="50" t="s">
        <v>383</v>
      </c>
      <c r="G124" s="42" t="s">
        <v>208</v>
      </c>
      <c r="H124" s="133" t="s">
        <v>231</v>
      </c>
      <c r="I124" s="42" t="s">
        <v>590</v>
      </c>
      <c r="J124" s="81" t="s">
        <v>638</v>
      </c>
      <c r="K124" s="42">
        <v>1</v>
      </c>
      <c r="L124" s="42">
        <v>14</v>
      </c>
      <c r="M124" s="99">
        <f>VLOOKUP(H124,'Ma tien'!$A$1:$D$67,3,0)</f>
        <v>650000</v>
      </c>
      <c r="N124" s="99">
        <f t="shared" si="6"/>
        <v>650000</v>
      </c>
      <c r="O124" s="35" t="s">
        <v>216</v>
      </c>
      <c r="P124" s="40" t="s">
        <v>731</v>
      </c>
      <c r="Q124" s="54" t="s">
        <v>223</v>
      </c>
      <c r="R124" s="86" t="s">
        <v>406</v>
      </c>
    </row>
    <row r="125" spans="1:18" s="43" customFormat="1" ht="27" customHeight="1">
      <c r="A125" s="42">
        <f t="shared" si="5"/>
        <v>114</v>
      </c>
      <c r="B125" s="42" t="s">
        <v>351</v>
      </c>
      <c r="C125" s="42" t="s">
        <v>340</v>
      </c>
      <c r="D125" s="42" t="s">
        <v>319</v>
      </c>
      <c r="E125" s="49" t="s">
        <v>382</v>
      </c>
      <c r="F125" s="50" t="s">
        <v>383</v>
      </c>
      <c r="G125" s="42" t="s">
        <v>209</v>
      </c>
      <c r="H125" s="133" t="s">
        <v>233</v>
      </c>
      <c r="I125" s="42" t="s">
        <v>590</v>
      </c>
      <c r="J125" s="81" t="s">
        <v>638</v>
      </c>
      <c r="K125" s="42">
        <v>1</v>
      </c>
      <c r="L125" s="42">
        <v>6</v>
      </c>
      <c r="M125" s="99">
        <f>VLOOKUP(H125,'Ma tien'!$A$1:$D$67,3,0)</f>
        <v>400000</v>
      </c>
      <c r="N125" s="99">
        <f t="shared" si="6"/>
        <v>400000</v>
      </c>
      <c r="O125" s="35" t="s">
        <v>215</v>
      </c>
      <c r="P125" s="40" t="s">
        <v>732</v>
      </c>
      <c r="Q125" s="53" t="s">
        <v>223</v>
      </c>
      <c r="R125" s="86" t="s">
        <v>406</v>
      </c>
    </row>
    <row r="126" spans="1:18" s="43" customFormat="1" ht="27" customHeight="1">
      <c r="A126" s="42">
        <f t="shared" si="5"/>
        <v>115</v>
      </c>
      <c r="B126" s="42" t="s">
        <v>351</v>
      </c>
      <c r="C126" s="42" t="s">
        <v>340</v>
      </c>
      <c r="D126" s="42" t="s">
        <v>319</v>
      </c>
      <c r="E126" s="49" t="s">
        <v>382</v>
      </c>
      <c r="F126" s="50" t="s">
        <v>383</v>
      </c>
      <c r="G126" s="42" t="s">
        <v>209</v>
      </c>
      <c r="H126" s="133" t="s">
        <v>233</v>
      </c>
      <c r="I126" s="42" t="s">
        <v>590</v>
      </c>
      <c r="J126" s="81" t="s">
        <v>638</v>
      </c>
      <c r="K126" s="42">
        <v>1</v>
      </c>
      <c r="L126" s="42">
        <v>6</v>
      </c>
      <c r="M126" s="99">
        <f>VLOOKUP(H126,'Ma tien'!$A$1:$D$67,3,0)</f>
        <v>400000</v>
      </c>
      <c r="N126" s="99">
        <f t="shared" si="6"/>
        <v>400000</v>
      </c>
      <c r="O126" s="35" t="s">
        <v>215</v>
      </c>
      <c r="P126" s="40" t="s">
        <v>733</v>
      </c>
      <c r="Q126" s="53" t="s">
        <v>223</v>
      </c>
      <c r="R126" s="86" t="s">
        <v>406</v>
      </c>
    </row>
    <row r="127" spans="1:18" s="43" customFormat="1" ht="27" customHeight="1">
      <c r="A127" s="42">
        <f t="shared" si="5"/>
        <v>116</v>
      </c>
      <c r="B127" s="42" t="s">
        <v>457</v>
      </c>
      <c r="C127" s="42" t="s">
        <v>482</v>
      </c>
      <c r="D127" s="42" t="s">
        <v>319</v>
      </c>
      <c r="E127" s="49" t="s">
        <v>145</v>
      </c>
      <c r="F127" s="50" t="s">
        <v>521</v>
      </c>
      <c r="G127" s="42" t="s">
        <v>209</v>
      </c>
      <c r="H127" s="133" t="s">
        <v>233</v>
      </c>
      <c r="I127" s="42" t="s">
        <v>591</v>
      </c>
      <c r="J127" s="81" t="s">
        <v>638</v>
      </c>
      <c r="K127" s="42">
        <v>1</v>
      </c>
      <c r="L127" s="42">
        <v>6</v>
      </c>
      <c r="M127" s="99">
        <f>VLOOKUP(H127,'Ma tien'!$A$1:$D$67,3,0)</f>
        <v>400000</v>
      </c>
      <c r="N127" s="99">
        <f t="shared" si="6"/>
        <v>400000</v>
      </c>
      <c r="O127" s="35" t="s">
        <v>215</v>
      </c>
      <c r="P127" s="40" t="s">
        <v>734</v>
      </c>
      <c r="Q127" s="53" t="s">
        <v>223</v>
      </c>
      <c r="R127" s="86" t="s">
        <v>406</v>
      </c>
    </row>
    <row r="128" spans="1:18" s="43" customFormat="1" ht="27" customHeight="1">
      <c r="A128" s="42">
        <f t="shared" si="5"/>
        <v>117</v>
      </c>
      <c r="B128" s="42" t="s">
        <v>457</v>
      </c>
      <c r="C128" s="42" t="s">
        <v>483</v>
      </c>
      <c r="D128" s="42" t="s">
        <v>319</v>
      </c>
      <c r="E128" s="49" t="s">
        <v>145</v>
      </c>
      <c r="F128" s="50" t="s">
        <v>521</v>
      </c>
      <c r="G128" s="42" t="s">
        <v>209</v>
      </c>
      <c r="H128" s="133" t="s">
        <v>233</v>
      </c>
      <c r="I128" s="42" t="s">
        <v>591</v>
      </c>
      <c r="J128" s="81" t="s">
        <v>638</v>
      </c>
      <c r="K128" s="42">
        <v>1</v>
      </c>
      <c r="L128" s="42">
        <v>6</v>
      </c>
      <c r="M128" s="99">
        <f>VLOOKUP(H128,'Ma tien'!$A$1:$D$67,3,0)</f>
        <v>400000</v>
      </c>
      <c r="N128" s="99">
        <f t="shared" si="6"/>
        <v>400000</v>
      </c>
      <c r="O128" s="35" t="s">
        <v>215</v>
      </c>
      <c r="P128" s="40" t="s">
        <v>735</v>
      </c>
      <c r="Q128" s="54" t="s">
        <v>223</v>
      </c>
      <c r="R128" s="86" t="s">
        <v>406</v>
      </c>
    </row>
    <row r="129" spans="1:18" s="43" customFormat="1" ht="27" customHeight="1">
      <c r="A129" s="42">
        <f t="shared" si="5"/>
        <v>118</v>
      </c>
      <c r="B129" s="42" t="s">
        <v>457</v>
      </c>
      <c r="C129" s="42" t="s">
        <v>483</v>
      </c>
      <c r="D129" s="42" t="s">
        <v>319</v>
      </c>
      <c r="E129" s="49" t="s">
        <v>145</v>
      </c>
      <c r="F129" s="50" t="s">
        <v>521</v>
      </c>
      <c r="G129" s="42" t="s">
        <v>209</v>
      </c>
      <c r="H129" s="133" t="s">
        <v>233</v>
      </c>
      <c r="I129" s="42" t="s">
        <v>591</v>
      </c>
      <c r="J129" s="81" t="s">
        <v>638</v>
      </c>
      <c r="K129" s="42">
        <v>1</v>
      </c>
      <c r="L129" s="42">
        <v>6</v>
      </c>
      <c r="M129" s="99">
        <f>VLOOKUP(H129,'Ma tien'!$A$1:$D$67,3,0)</f>
        <v>400000</v>
      </c>
      <c r="N129" s="99">
        <f t="shared" si="6"/>
        <v>400000</v>
      </c>
      <c r="O129" s="35" t="s">
        <v>215</v>
      </c>
      <c r="P129" s="40" t="s">
        <v>736</v>
      </c>
      <c r="Q129" s="53" t="s">
        <v>223</v>
      </c>
      <c r="R129" s="86" t="s">
        <v>406</v>
      </c>
    </row>
    <row r="130" spans="1:18" s="43" customFormat="1" ht="27" customHeight="1">
      <c r="A130" s="42">
        <f t="shared" si="5"/>
        <v>119</v>
      </c>
      <c r="B130" s="42" t="s">
        <v>457</v>
      </c>
      <c r="C130" s="42" t="s">
        <v>483</v>
      </c>
      <c r="D130" s="42" t="s">
        <v>319</v>
      </c>
      <c r="E130" s="49" t="s">
        <v>145</v>
      </c>
      <c r="F130" s="50" t="s">
        <v>521</v>
      </c>
      <c r="G130" s="42" t="s">
        <v>209</v>
      </c>
      <c r="H130" s="133" t="s">
        <v>233</v>
      </c>
      <c r="I130" s="42" t="s">
        <v>591</v>
      </c>
      <c r="J130" s="81" t="s">
        <v>638</v>
      </c>
      <c r="K130" s="42">
        <v>1</v>
      </c>
      <c r="L130" s="42">
        <v>6</v>
      </c>
      <c r="M130" s="99">
        <f>VLOOKUP(H130,'Ma tien'!$A$1:$D$67,3,0)</f>
        <v>400000</v>
      </c>
      <c r="N130" s="99">
        <f t="shared" si="6"/>
        <v>400000</v>
      </c>
      <c r="O130" s="35" t="s">
        <v>215</v>
      </c>
      <c r="P130" s="40" t="s">
        <v>737</v>
      </c>
      <c r="Q130" s="53" t="s">
        <v>223</v>
      </c>
      <c r="R130" s="86" t="s">
        <v>406</v>
      </c>
    </row>
    <row r="131" spans="1:18" s="43" customFormat="1" ht="27" customHeight="1">
      <c r="A131" s="42">
        <f t="shared" si="5"/>
        <v>120</v>
      </c>
      <c r="B131" s="42" t="s">
        <v>457</v>
      </c>
      <c r="C131" s="42" t="s">
        <v>483</v>
      </c>
      <c r="D131" s="42" t="s">
        <v>319</v>
      </c>
      <c r="E131" s="49" t="s">
        <v>145</v>
      </c>
      <c r="F131" s="50" t="s">
        <v>521</v>
      </c>
      <c r="G131" s="42" t="s">
        <v>209</v>
      </c>
      <c r="H131" s="133" t="s">
        <v>233</v>
      </c>
      <c r="I131" s="42" t="s">
        <v>591</v>
      </c>
      <c r="J131" s="81" t="s">
        <v>638</v>
      </c>
      <c r="K131" s="42">
        <v>1</v>
      </c>
      <c r="L131" s="42">
        <v>6</v>
      </c>
      <c r="M131" s="99">
        <f>VLOOKUP(H131,'Ma tien'!$A$1:$D$67,3,0)</f>
        <v>400000</v>
      </c>
      <c r="N131" s="99">
        <f t="shared" si="6"/>
        <v>400000</v>
      </c>
      <c r="O131" s="35" t="s">
        <v>215</v>
      </c>
      <c r="P131" s="40" t="s">
        <v>738</v>
      </c>
      <c r="Q131" s="53" t="s">
        <v>223</v>
      </c>
      <c r="R131" s="86" t="s">
        <v>406</v>
      </c>
    </row>
    <row r="132" spans="1:18" s="43" customFormat="1" ht="27" customHeight="1">
      <c r="A132" s="42">
        <f t="shared" si="5"/>
        <v>121</v>
      </c>
      <c r="B132" s="42" t="s">
        <v>155</v>
      </c>
      <c r="C132" s="42" t="s">
        <v>340</v>
      </c>
      <c r="D132" s="42" t="s">
        <v>319</v>
      </c>
      <c r="E132" s="49" t="s">
        <v>201</v>
      </c>
      <c r="F132" s="50" t="s">
        <v>203</v>
      </c>
      <c r="G132" s="42" t="s">
        <v>208</v>
      </c>
      <c r="H132" s="133" t="s">
        <v>231</v>
      </c>
      <c r="I132" s="42" t="s">
        <v>592</v>
      </c>
      <c r="J132" s="81" t="s">
        <v>637</v>
      </c>
      <c r="K132" s="42">
        <v>1</v>
      </c>
      <c r="L132" s="42">
        <v>14</v>
      </c>
      <c r="M132" s="99">
        <f>VLOOKUP(H132,'Ma tien'!$A$1:$D$67,3,0)</f>
        <v>650000</v>
      </c>
      <c r="N132" s="99">
        <f t="shared" si="6"/>
        <v>650000</v>
      </c>
      <c r="O132" s="35" t="s">
        <v>216</v>
      </c>
      <c r="P132" s="40" t="s">
        <v>729</v>
      </c>
      <c r="Q132" s="53" t="s">
        <v>223</v>
      </c>
      <c r="R132" s="86" t="s">
        <v>412</v>
      </c>
    </row>
    <row r="133" spans="1:18" s="43" customFormat="1" ht="27" customHeight="1">
      <c r="A133" s="42">
        <f t="shared" si="5"/>
        <v>122</v>
      </c>
      <c r="B133" s="42" t="s">
        <v>155</v>
      </c>
      <c r="C133" s="42" t="s">
        <v>476</v>
      </c>
      <c r="D133" s="42" t="s">
        <v>319</v>
      </c>
      <c r="E133" s="49" t="s">
        <v>201</v>
      </c>
      <c r="F133" s="50" t="s">
        <v>203</v>
      </c>
      <c r="G133" s="42" t="s">
        <v>209</v>
      </c>
      <c r="H133" s="133" t="s">
        <v>233</v>
      </c>
      <c r="I133" s="42" t="s">
        <v>593</v>
      </c>
      <c r="J133" s="81" t="s">
        <v>639</v>
      </c>
      <c r="K133" s="42">
        <v>1</v>
      </c>
      <c r="L133" s="42">
        <v>6</v>
      </c>
      <c r="M133" s="99">
        <f>VLOOKUP(H133,'Ma tien'!$A$1:$D$67,3,0)</f>
        <v>400000</v>
      </c>
      <c r="N133" s="99">
        <f t="shared" si="6"/>
        <v>400000</v>
      </c>
      <c r="O133" s="35" t="s">
        <v>215</v>
      </c>
      <c r="P133" s="40" t="s">
        <v>739</v>
      </c>
      <c r="Q133" s="54" t="s">
        <v>223</v>
      </c>
      <c r="R133" s="86" t="s">
        <v>412</v>
      </c>
    </row>
    <row r="134" spans="1:18" s="43" customFormat="1" ht="27" customHeight="1">
      <c r="A134" s="42">
        <f t="shared" si="5"/>
        <v>123</v>
      </c>
      <c r="B134" s="42" t="s">
        <v>155</v>
      </c>
      <c r="C134" s="42" t="s">
        <v>484</v>
      </c>
      <c r="D134" s="42" t="s">
        <v>319</v>
      </c>
      <c r="E134" s="49" t="s">
        <v>201</v>
      </c>
      <c r="F134" s="50" t="s">
        <v>203</v>
      </c>
      <c r="G134" s="42" t="s">
        <v>209</v>
      </c>
      <c r="H134" s="133" t="s">
        <v>233</v>
      </c>
      <c r="I134" s="42" t="s">
        <v>594</v>
      </c>
      <c r="J134" s="81" t="s">
        <v>639</v>
      </c>
      <c r="K134" s="42">
        <v>1</v>
      </c>
      <c r="L134" s="42">
        <v>6</v>
      </c>
      <c r="M134" s="99">
        <f>VLOOKUP(H134,'Ma tien'!$A$1:$D$67,3,0)</f>
        <v>400000</v>
      </c>
      <c r="N134" s="99">
        <f t="shared" si="6"/>
        <v>400000</v>
      </c>
      <c r="O134" s="35" t="s">
        <v>215</v>
      </c>
      <c r="P134" s="40" t="s">
        <v>740</v>
      </c>
      <c r="Q134" s="54" t="s">
        <v>223</v>
      </c>
      <c r="R134" s="86" t="s">
        <v>412</v>
      </c>
    </row>
    <row r="135" spans="1:18" s="43" customFormat="1" ht="27" customHeight="1">
      <c r="A135" s="42">
        <f t="shared" si="5"/>
        <v>124</v>
      </c>
      <c r="B135" s="42" t="s">
        <v>155</v>
      </c>
      <c r="C135" s="42" t="s">
        <v>485</v>
      </c>
      <c r="D135" s="42" t="s">
        <v>319</v>
      </c>
      <c r="E135" s="49" t="s">
        <v>201</v>
      </c>
      <c r="F135" s="50" t="s">
        <v>203</v>
      </c>
      <c r="G135" s="42" t="s">
        <v>526</v>
      </c>
      <c r="H135" s="133" t="s">
        <v>221</v>
      </c>
      <c r="I135" s="42" t="s">
        <v>595</v>
      </c>
      <c r="J135" s="81" t="s">
        <v>640</v>
      </c>
      <c r="K135" s="42">
        <v>1</v>
      </c>
      <c r="L135" s="42">
        <v>20</v>
      </c>
      <c r="M135" s="99">
        <f>VLOOKUP(H135,'Ma tien'!$A$1:$D$67,3,0)</f>
        <v>1050000</v>
      </c>
      <c r="N135" s="99">
        <f t="shared" si="6"/>
        <v>1050000</v>
      </c>
      <c r="O135" s="35" t="s">
        <v>646</v>
      </c>
      <c r="P135" s="40" t="s">
        <v>396</v>
      </c>
      <c r="Q135" s="53" t="s">
        <v>223</v>
      </c>
      <c r="R135" s="86" t="s">
        <v>412</v>
      </c>
    </row>
    <row r="136" spans="1:18" s="43" customFormat="1" ht="27" customHeight="1">
      <c r="A136" s="42">
        <f t="shared" si="5"/>
        <v>125</v>
      </c>
      <c r="B136" s="42" t="s">
        <v>155</v>
      </c>
      <c r="C136" s="42" t="s">
        <v>341</v>
      </c>
      <c r="D136" s="42" t="s">
        <v>319</v>
      </c>
      <c r="E136" s="49" t="s">
        <v>201</v>
      </c>
      <c r="F136" s="50" t="s">
        <v>203</v>
      </c>
      <c r="G136" s="42" t="s">
        <v>208</v>
      </c>
      <c r="H136" s="133" t="s">
        <v>231</v>
      </c>
      <c r="I136" s="42" t="s">
        <v>600</v>
      </c>
      <c r="J136" s="42" t="s">
        <v>642</v>
      </c>
      <c r="K136" s="42">
        <v>1</v>
      </c>
      <c r="L136" s="42">
        <v>14</v>
      </c>
      <c r="M136" s="99">
        <f>VLOOKUP(H136,'Ma tien'!$A$1:$D$67,3,0)</f>
        <v>650000</v>
      </c>
      <c r="N136" s="99">
        <f>M136*K136</f>
        <v>650000</v>
      </c>
      <c r="O136" s="35" t="s">
        <v>216</v>
      </c>
      <c r="P136" s="40" t="s">
        <v>741</v>
      </c>
      <c r="Q136" s="53" t="s">
        <v>223</v>
      </c>
      <c r="R136" s="86" t="s">
        <v>762</v>
      </c>
    </row>
    <row r="137" spans="1:18" s="43" customFormat="1" ht="27" customHeight="1">
      <c r="A137" s="42">
        <f t="shared" si="5"/>
        <v>126</v>
      </c>
      <c r="B137" s="42" t="s">
        <v>155</v>
      </c>
      <c r="C137" s="42" t="s">
        <v>341</v>
      </c>
      <c r="D137" s="42" t="s">
        <v>319</v>
      </c>
      <c r="E137" s="49" t="s">
        <v>201</v>
      </c>
      <c r="F137" s="50" t="s">
        <v>203</v>
      </c>
      <c r="G137" s="42" t="s">
        <v>208</v>
      </c>
      <c r="H137" s="133" t="s">
        <v>231</v>
      </c>
      <c r="I137" s="42" t="s">
        <v>600</v>
      </c>
      <c r="J137" s="81" t="s">
        <v>642</v>
      </c>
      <c r="K137" s="42">
        <v>1</v>
      </c>
      <c r="L137" s="42">
        <v>14</v>
      </c>
      <c r="M137" s="99">
        <f>VLOOKUP(H137,'Ma tien'!$A$1:$D$67,3,0)</f>
        <v>650000</v>
      </c>
      <c r="N137" s="99">
        <f>M137*K137</f>
        <v>650000</v>
      </c>
      <c r="O137" s="35" t="s">
        <v>216</v>
      </c>
      <c r="P137" s="40" t="s">
        <v>395</v>
      </c>
      <c r="Q137" s="53" t="s">
        <v>223</v>
      </c>
      <c r="R137" s="86" t="s">
        <v>763</v>
      </c>
    </row>
    <row r="138" spans="1:18" s="43" customFormat="1" ht="27" customHeight="1">
      <c r="A138" s="42">
        <f t="shared" si="5"/>
        <v>127</v>
      </c>
      <c r="B138" s="42" t="s">
        <v>268</v>
      </c>
      <c r="C138" s="42" t="s">
        <v>341</v>
      </c>
      <c r="D138" s="42" t="s">
        <v>319</v>
      </c>
      <c r="E138" s="49" t="s">
        <v>197</v>
      </c>
      <c r="F138" s="50" t="s">
        <v>192</v>
      </c>
      <c r="G138" s="42" t="s">
        <v>209</v>
      </c>
      <c r="H138" s="133" t="s">
        <v>233</v>
      </c>
      <c r="I138" s="42" t="s">
        <v>596</v>
      </c>
      <c r="J138" s="81" t="s">
        <v>640</v>
      </c>
      <c r="K138" s="42">
        <v>1</v>
      </c>
      <c r="L138" s="42">
        <v>6</v>
      </c>
      <c r="M138" s="99">
        <f>VLOOKUP(H138,'Ma tien'!$A$1:$D$67,3,0)</f>
        <v>400000</v>
      </c>
      <c r="N138" s="99">
        <f t="shared" si="6"/>
        <v>400000</v>
      </c>
      <c r="O138" s="35" t="s">
        <v>215</v>
      </c>
      <c r="P138" s="40" t="s">
        <v>741</v>
      </c>
      <c r="Q138" s="53" t="s">
        <v>223</v>
      </c>
      <c r="R138" s="86" t="s">
        <v>412</v>
      </c>
    </row>
    <row r="139" spans="1:18" s="43" customFormat="1" ht="27" customHeight="1">
      <c r="A139" s="42">
        <f t="shared" si="5"/>
        <v>128</v>
      </c>
      <c r="B139" s="42" t="s">
        <v>317</v>
      </c>
      <c r="C139" s="42" t="s">
        <v>340</v>
      </c>
      <c r="D139" s="42" t="s">
        <v>319</v>
      </c>
      <c r="E139" s="49" t="s">
        <v>11</v>
      </c>
      <c r="F139" s="50" t="s">
        <v>192</v>
      </c>
      <c r="G139" s="42" t="s">
        <v>209</v>
      </c>
      <c r="H139" s="133" t="s">
        <v>233</v>
      </c>
      <c r="I139" s="42" t="s">
        <v>597</v>
      </c>
      <c r="J139" s="81" t="s">
        <v>637</v>
      </c>
      <c r="K139" s="42">
        <v>1</v>
      </c>
      <c r="L139" s="42">
        <v>6</v>
      </c>
      <c r="M139" s="99">
        <f>VLOOKUP(H139,'Ma tien'!$A$1:$D$67,3,0)</f>
        <v>400000</v>
      </c>
      <c r="N139" s="99">
        <f t="shared" si="6"/>
        <v>400000</v>
      </c>
      <c r="O139" s="35" t="s">
        <v>215</v>
      </c>
      <c r="P139" s="40" t="s">
        <v>742</v>
      </c>
      <c r="Q139" s="53" t="s">
        <v>223</v>
      </c>
      <c r="R139" s="86" t="s">
        <v>412</v>
      </c>
    </row>
    <row r="140" spans="1:18" s="43" customFormat="1" ht="27" customHeight="1">
      <c r="A140" s="42">
        <f t="shared" si="5"/>
        <v>129</v>
      </c>
      <c r="B140" s="42" t="s">
        <v>317</v>
      </c>
      <c r="C140" s="42" t="s">
        <v>340</v>
      </c>
      <c r="D140" s="42" t="s">
        <v>319</v>
      </c>
      <c r="E140" s="49" t="s">
        <v>11</v>
      </c>
      <c r="F140" s="50" t="s">
        <v>192</v>
      </c>
      <c r="G140" s="42" t="s">
        <v>209</v>
      </c>
      <c r="H140" s="133" t="s">
        <v>233</v>
      </c>
      <c r="I140" s="42" t="s">
        <v>597</v>
      </c>
      <c r="J140" s="81" t="s">
        <v>637</v>
      </c>
      <c r="K140" s="42">
        <v>1</v>
      </c>
      <c r="L140" s="42">
        <v>6</v>
      </c>
      <c r="M140" s="99">
        <f>VLOOKUP(H140,'Ma tien'!$A$1:$D$67,3,0)</f>
        <v>400000</v>
      </c>
      <c r="N140" s="99">
        <f t="shared" si="6"/>
        <v>400000</v>
      </c>
      <c r="O140" s="35" t="s">
        <v>215</v>
      </c>
      <c r="P140" s="40" t="s">
        <v>743</v>
      </c>
      <c r="Q140" s="54" t="s">
        <v>223</v>
      </c>
      <c r="R140" s="86" t="s">
        <v>412</v>
      </c>
    </row>
    <row r="141" spans="1:18" s="43" customFormat="1" ht="27" customHeight="1">
      <c r="A141" s="42">
        <f t="shared" si="5"/>
        <v>130</v>
      </c>
      <c r="B141" s="42" t="s">
        <v>317</v>
      </c>
      <c r="C141" s="42" t="s">
        <v>340</v>
      </c>
      <c r="D141" s="42" t="s">
        <v>319</v>
      </c>
      <c r="E141" s="49" t="s">
        <v>11</v>
      </c>
      <c r="F141" s="50" t="s">
        <v>192</v>
      </c>
      <c r="G141" s="42" t="s">
        <v>209</v>
      </c>
      <c r="H141" s="133" t="s">
        <v>233</v>
      </c>
      <c r="I141" s="86" t="s">
        <v>597</v>
      </c>
      <c r="J141" s="82" t="s">
        <v>637</v>
      </c>
      <c r="K141" s="42">
        <v>1</v>
      </c>
      <c r="L141" s="42">
        <v>6</v>
      </c>
      <c r="M141" s="99">
        <f>VLOOKUP(H141,'Ma tien'!$A$1:$D$67,3,0)</f>
        <v>400000</v>
      </c>
      <c r="N141" s="99">
        <f t="shared" si="6"/>
        <v>400000</v>
      </c>
      <c r="O141" s="35" t="s">
        <v>215</v>
      </c>
      <c r="P141" s="40" t="s">
        <v>744</v>
      </c>
      <c r="Q141" s="54" t="s">
        <v>223</v>
      </c>
      <c r="R141" s="86" t="s">
        <v>412</v>
      </c>
    </row>
    <row r="142" spans="1:18" s="43" customFormat="1" ht="27" customHeight="1">
      <c r="A142" s="42">
        <f t="shared" ref="A142:A151" si="7">A141+1</f>
        <v>131</v>
      </c>
      <c r="B142" s="42" t="s">
        <v>458</v>
      </c>
      <c r="C142" s="42" t="s">
        <v>340</v>
      </c>
      <c r="D142" s="42" t="s">
        <v>319</v>
      </c>
      <c r="E142" s="49" t="s">
        <v>522</v>
      </c>
      <c r="F142" s="50" t="s">
        <v>189</v>
      </c>
      <c r="G142" s="42" t="s">
        <v>208</v>
      </c>
      <c r="H142" s="133" t="s">
        <v>231</v>
      </c>
      <c r="I142" s="42" t="s">
        <v>598</v>
      </c>
      <c r="J142" s="81" t="s">
        <v>641</v>
      </c>
      <c r="K142" s="42">
        <v>1</v>
      </c>
      <c r="L142" s="42">
        <v>14</v>
      </c>
      <c r="M142" s="99">
        <f>VLOOKUP(H142,'Ma tien'!$A$1:$D$67,3,0)</f>
        <v>650000</v>
      </c>
      <c r="N142" s="99">
        <f t="shared" si="6"/>
        <v>650000</v>
      </c>
      <c r="O142" s="35" t="s">
        <v>216</v>
      </c>
      <c r="P142" s="40" t="s">
        <v>745</v>
      </c>
      <c r="Q142" s="54" t="s">
        <v>223</v>
      </c>
      <c r="R142" s="86" t="s">
        <v>420</v>
      </c>
    </row>
    <row r="143" spans="1:18" s="43" customFormat="1" ht="27" customHeight="1">
      <c r="A143" s="42">
        <f t="shared" si="7"/>
        <v>132</v>
      </c>
      <c r="B143" s="42" t="s">
        <v>459</v>
      </c>
      <c r="C143" s="42" t="s">
        <v>340</v>
      </c>
      <c r="D143" s="42" t="s">
        <v>319</v>
      </c>
      <c r="E143" s="49" t="s">
        <v>523</v>
      </c>
      <c r="F143" s="50" t="s">
        <v>278</v>
      </c>
      <c r="G143" s="42" t="s">
        <v>209</v>
      </c>
      <c r="H143" s="133" t="s">
        <v>233</v>
      </c>
      <c r="I143" s="42" t="s">
        <v>599</v>
      </c>
      <c r="J143" s="42" t="s">
        <v>609</v>
      </c>
      <c r="K143" s="42">
        <v>1</v>
      </c>
      <c r="L143" s="42">
        <v>6</v>
      </c>
      <c r="M143" s="99">
        <f>VLOOKUP(H143,'Ma tien'!$A$1:$D$67,3,0)</f>
        <v>400000</v>
      </c>
      <c r="N143" s="99">
        <f t="shared" si="6"/>
        <v>400000</v>
      </c>
      <c r="O143" s="35" t="s">
        <v>215</v>
      </c>
      <c r="P143" s="40" t="s">
        <v>746</v>
      </c>
      <c r="Q143" s="54" t="s">
        <v>223</v>
      </c>
      <c r="R143" s="86" t="s">
        <v>420</v>
      </c>
    </row>
    <row r="144" spans="1:18" s="43" customFormat="1" ht="27" customHeight="1">
      <c r="A144" s="42">
        <f t="shared" si="7"/>
        <v>133</v>
      </c>
      <c r="B144" s="42" t="s">
        <v>331</v>
      </c>
      <c r="C144" s="42" t="s">
        <v>486</v>
      </c>
      <c r="D144" s="42" t="s">
        <v>225</v>
      </c>
      <c r="E144" s="49" t="s">
        <v>354</v>
      </c>
      <c r="F144" s="50" t="s">
        <v>2</v>
      </c>
      <c r="G144" s="42" t="s">
        <v>387</v>
      </c>
      <c r="H144" s="133" t="s">
        <v>229</v>
      </c>
      <c r="I144" s="42" t="s">
        <v>601</v>
      </c>
      <c r="J144" s="81" t="s">
        <v>630</v>
      </c>
      <c r="K144" s="42">
        <v>1</v>
      </c>
      <c r="L144" s="42">
        <v>12</v>
      </c>
      <c r="M144" s="99">
        <f>VLOOKUP(H144,'Ma tien'!$A$1:$D$67,3,0)</f>
        <v>600000</v>
      </c>
      <c r="N144" s="99">
        <f t="shared" si="6"/>
        <v>600000</v>
      </c>
      <c r="O144" s="35" t="s">
        <v>217</v>
      </c>
      <c r="P144" s="40" t="s">
        <v>747</v>
      </c>
      <c r="Q144" s="53" t="s">
        <v>223</v>
      </c>
      <c r="R144" s="86" t="s">
        <v>403</v>
      </c>
    </row>
    <row r="145" spans="1:18" s="43" customFormat="1" ht="27" customHeight="1">
      <c r="A145" s="42">
        <f t="shared" si="7"/>
        <v>134</v>
      </c>
      <c r="B145" s="42" t="s">
        <v>333</v>
      </c>
      <c r="C145" s="42" t="s">
        <v>487</v>
      </c>
      <c r="D145" s="42" t="s">
        <v>225</v>
      </c>
      <c r="E145" s="49" t="s">
        <v>360</v>
      </c>
      <c r="F145" s="50" t="s">
        <v>361</v>
      </c>
      <c r="G145" s="42" t="s">
        <v>387</v>
      </c>
      <c r="H145" s="133" t="s">
        <v>229</v>
      </c>
      <c r="I145" s="42" t="s">
        <v>601</v>
      </c>
      <c r="J145" s="42" t="s">
        <v>630</v>
      </c>
      <c r="K145" s="42">
        <v>1</v>
      </c>
      <c r="L145" s="42">
        <v>12</v>
      </c>
      <c r="M145" s="99">
        <f>VLOOKUP(H145,'Ma tien'!$A$1:$D$67,3,0)</f>
        <v>600000</v>
      </c>
      <c r="N145" s="99">
        <f t="shared" si="6"/>
        <v>600000</v>
      </c>
      <c r="O145" s="35" t="s">
        <v>217</v>
      </c>
      <c r="P145" s="40" t="s">
        <v>748</v>
      </c>
      <c r="Q145" s="53" t="s">
        <v>223</v>
      </c>
      <c r="R145" s="86" t="s">
        <v>403</v>
      </c>
    </row>
    <row r="146" spans="1:18" s="43" customFormat="1" ht="27" customHeight="1">
      <c r="A146" s="42">
        <f t="shared" si="7"/>
        <v>135</v>
      </c>
      <c r="B146" s="42" t="s">
        <v>460</v>
      </c>
      <c r="C146" s="42" t="s">
        <v>486</v>
      </c>
      <c r="D146" s="42" t="s">
        <v>225</v>
      </c>
      <c r="E146" s="49" t="s">
        <v>524</v>
      </c>
      <c r="F146" s="50" t="s">
        <v>525</v>
      </c>
      <c r="G146" s="42" t="s">
        <v>387</v>
      </c>
      <c r="H146" s="133" t="s">
        <v>229</v>
      </c>
      <c r="I146" s="42" t="s">
        <v>602</v>
      </c>
      <c r="J146" s="42" t="s">
        <v>643</v>
      </c>
      <c r="K146" s="42">
        <v>1</v>
      </c>
      <c r="L146" s="42">
        <v>12</v>
      </c>
      <c r="M146" s="99">
        <f>VLOOKUP(H146,'Ma tien'!$A$1:$D$67,3,0)</f>
        <v>600000</v>
      </c>
      <c r="N146" s="99">
        <f t="shared" si="6"/>
        <v>600000</v>
      </c>
      <c r="O146" s="35" t="s">
        <v>217</v>
      </c>
      <c r="P146" s="40" t="s">
        <v>749</v>
      </c>
      <c r="Q146" s="53" t="s">
        <v>223</v>
      </c>
      <c r="R146" s="86" t="s">
        <v>403</v>
      </c>
    </row>
    <row r="147" spans="1:18" s="43" customFormat="1" ht="27" customHeight="1">
      <c r="A147" s="42">
        <f t="shared" si="7"/>
        <v>136</v>
      </c>
      <c r="B147" s="42" t="s">
        <v>460</v>
      </c>
      <c r="C147" s="42" t="s">
        <v>486</v>
      </c>
      <c r="D147" s="42" t="s">
        <v>225</v>
      </c>
      <c r="E147" s="49" t="s">
        <v>524</v>
      </c>
      <c r="F147" s="50" t="s">
        <v>525</v>
      </c>
      <c r="G147" s="42" t="s">
        <v>387</v>
      </c>
      <c r="H147" s="133" t="s">
        <v>229</v>
      </c>
      <c r="I147" s="42" t="s">
        <v>602</v>
      </c>
      <c r="J147" s="42" t="s">
        <v>643</v>
      </c>
      <c r="K147" s="42">
        <v>1</v>
      </c>
      <c r="L147" s="42">
        <v>12</v>
      </c>
      <c r="M147" s="99">
        <f>VLOOKUP(H147,'Ma tien'!$A$1:$D$67,3,0)</f>
        <v>600000</v>
      </c>
      <c r="N147" s="99">
        <f t="shared" si="6"/>
        <v>600000</v>
      </c>
      <c r="O147" s="35" t="s">
        <v>217</v>
      </c>
      <c r="P147" s="40" t="s">
        <v>750</v>
      </c>
      <c r="Q147" s="53" t="s">
        <v>223</v>
      </c>
      <c r="R147" s="86" t="s">
        <v>403</v>
      </c>
    </row>
    <row r="148" spans="1:18" s="43" customFormat="1" ht="27" customHeight="1">
      <c r="A148" s="42">
        <f t="shared" si="7"/>
        <v>137</v>
      </c>
      <c r="B148" s="42" t="s">
        <v>265</v>
      </c>
      <c r="C148" s="42" t="s">
        <v>228</v>
      </c>
      <c r="D148" s="42" t="s">
        <v>228</v>
      </c>
      <c r="E148" s="49" t="s">
        <v>273</v>
      </c>
      <c r="F148" s="50" t="s">
        <v>189</v>
      </c>
      <c r="G148" s="42" t="s">
        <v>206</v>
      </c>
      <c r="H148" s="133" t="s">
        <v>230</v>
      </c>
      <c r="I148" s="42" t="s">
        <v>603</v>
      </c>
      <c r="J148" s="81" t="s">
        <v>644</v>
      </c>
      <c r="K148" s="42">
        <v>1</v>
      </c>
      <c r="L148" s="42">
        <v>10</v>
      </c>
      <c r="M148" s="99">
        <f>VLOOKUP(H148,'Ma tien'!$A$1:$D$67,3,0)</f>
        <v>500000</v>
      </c>
      <c r="N148" s="99">
        <f t="shared" si="6"/>
        <v>500000</v>
      </c>
      <c r="O148" s="35" t="s">
        <v>213</v>
      </c>
      <c r="P148" s="40" t="s">
        <v>286</v>
      </c>
      <c r="Q148" s="54" t="s">
        <v>223</v>
      </c>
      <c r="R148" s="86" t="s">
        <v>403</v>
      </c>
    </row>
    <row r="149" spans="1:18" s="43" customFormat="1" ht="27" customHeight="1">
      <c r="A149" s="42">
        <f t="shared" si="7"/>
        <v>138</v>
      </c>
      <c r="B149" s="42" t="s">
        <v>461</v>
      </c>
      <c r="C149" s="42" t="s">
        <v>488</v>
      </c>
      <c r="D149" s="42" t="s">
        <v>319</v>
      </c>
      <c r="E149" s="49" t="s">
        <v>523</v>
      </c>
      <c r="F149" s="50" t="s">
        <v>190</v>
      </c>
      <c r="G149" s="42" t="s">
        <v>527</v>
      </c>
      <c r="H149" s="133" t="s">
        <v>82</v>
      </c>
      <c r="I149" s="42" t="s">
        <v>604</v>
      </c>
      <c r="J149" s="81" t="s">
        <v>645</v>
      </c>
      <c r="K149" s="42">
        <v>1</v>
      </c>
      <c r="L149" s="42">
        <v>15</v>
      </c>
      <c r="M149" s="99">
        <f>VLOOKUP(H149,'Ma tien'!$A$1:$D$67,3,0)</f>
        <v>750000</v>
      </c>
      <c r="N149" s="99">
        <f t="shared" si="6"/>
        <v>750000</v>
      </c>
      <c r="O149" s="35" t="s">
        <v>647</v>
      </c>
      <c r="P149" s="40" t="s">
        <v>751</v>
      </c>
      <c r="Q149" s="53" t="s">
        <v>223</v>
      </c>
      <c r="R149" s="86" t="s">
        <v>764</v>
      </c>
    </row>
    <row r="150" spans="1:18" s="43" customFormat="1" ht="27" customHeight="1">
      <c r="A150" s="42">
        <f t="shared" si="7"/>
        <v>139</v>
      </c>
      <c r="B150" s="42" t="s">
        <v>461</v>
      </c>
      <c r="C150" s="42" t="s">
        <v>489</v>
      </c>
      <c r="D150" s="42" t="s">
        <v>319</v>
      </c>
      <c r="E150" s="49" t="s">
        <v>523</v>
      </c>
      <c r="F150" s="50" t="s">
        <v>190</v>
      </c>
      <c r="G150" s="42" t="s">
        <v>526</v>
      </c>
      <c r="H150" s="133" t="s">
        <v>221</v>
      </c>
      <c r="I150" s="42" t="s">
        <v>604</v>
      </c>
      <c r="J150" s="81" t="s">
        <v>645</v>
      </c>
      <c r="K150" s="42">
        <v>1</v>
      </c>
      <c r="L150" s="42">
        <v>20</v>
      </c>
      <c r="M150" s="99">
        <f>VLOOKUP(H150,'Ma tien'!$A$1:$D$67,3,0)</f>
        <v>1050000</v>
      </c>
      <c r="N150" s="99">
        <f t="shared" si="6"/>
        <v>1050000</v>
      </c>
      <c r="O150" s="35" t="s">
        <v>646</v>
      </c>
      <c r="P150" s="40" t="s">
        <v>752</v>
      </c>
      <c r="Q150" s="53" t="s">
        <v>223</v>
      </c>
      <c r="R150" s="86" t="s">
        <v>764</v>
      </c>
    </row>
    <row r="151" spans="1:18" s="43" customFormat="1" ht="27" customHeight="1">
      <c r="A151" s="42">
        <f t="shared" si="7"/>
        <v>140</v>
      </c>
      <c r="B151" s="42" t="s">
        <v>461</v>
      </c>
      <c r="C151" s="42" t="s">
        <v>489</v>
      </c>
      <c r="D151" s="42" t="s">
        <v>319</v>
      </c>
      <c r="E151" s="49" t="s">
        <v>523</v>
      </c>
      <c r="F151" s="50" t="s">
        <v>190</v>
      </c>
      <c r="G151" s="42" t="s">
        <v>526</v>
      </c>
      <c r="H151" s="133" t="s">
        <v>221</v>
      </c>
      <c r="I151" s="42" t="s">
        <v>604</v>
      </c>
      <c r="J151" s="81" t="s">
        <v>645</v>
      </c>
      <c r="K151" s="42">
        <v>1</v>
      </c>
      <c r="L151" s="42">
        <v>20</v>
      </c>
      <c r="M151" s="99">
        <f>VLOOKUP(H151,'Ma tien'!$A$1:$D$67,3,0)</f>
        <v>1050000</v>
      </c>
      <c r="N151" s="99">
        <f t="shared" si="6"/>
        <v>1050000</v>
      </c>
      <c r="O151" s="35" t="s">
        <v>646</v>
      </c>
      <c r="P151" s="40" t="s">
        <v>753</v>
      </c>
      <c r="Q151" s="54" t="s">
        <v>223</v>
      </c>
      <c r="R151" s="86" t="s">
        <v>764</v>
      </c>
    </row>
    <row r="152" spans="1:18" s="43" customFormat="1" ht="27" customHeight="1">
      <c r="A152" s="42">
        <f>A151+1</f>
        <v>141</v>
      </c>
      <c r="B152" s="42" t="s">
        <v>461</v>
      </c>
      <c r="C152" s="42" t="s">
        <v>490</v>
      </c>
      <c r="D152" s="42" t="s">
        <v>319</v>
      </c>
      <c r="E152" s="49" t="s">
        <v>523</v>
      </c>
      <c r="F152" s="50" t="s">
        <v>190</v>
      </c>
      <c r="G152" s="42" t="s">
        <v>526</v>
      </c>
      <c r="H152" s="133" t="s">
        <v>221</v>
      </c>
      <c r="I152" s="42" t="s">
        <v>604</v>
      </c>
      <c r="J152" s="81" t="s">
        <v>645</v>
      </c>
      <c r="K152" s="42">
        <v>1</v>
      </c>
      <c r="L152" s="42">
        <v>20</v>
      </c>
      <c r="M152" s="99">
        <f>VLOOKUP(H152,'Ma tien'!$A$1:$D$67,3,0)</f>
        <v>1050000</v>
      </c>
      <c r="N152" s="99">
        <f t="shared" si="6"/>
        <v>1050000</v>
      </c>
      <c r="O152" s="35" t="s">
        <v>646</v>
      </c>
      <c r="P152" s="40" t="s">
        <v>754</v>
      </c>
      <c r="Q152" s="54" t="s">
        <v>223</v>
      </c>
      <c r="R152" s="86" t="s">
        <v>764</v>
      </c>
    </row>
    <row r="153" spans="1:18" hidden="1">
      <c r="A153" s="37"/>
      <c r="B153" s="37"/>
      <c r="C153" s="87"/>
      <c r="D153" s="37"/>
      <c r="E153" s="13"/>
      <c r="F153" s="14"/>
      <c r="G153" s="38"/>
      <c r="H153" s="38"/>
      <c r="I153" s="37"/>
      <c r="J153" s="37"/>
      <c r="K153" s="37"/>
      <c r="L153" s="37"/>
      <c r="M153" s="75"/>
      <c r="N153" s="75"/>
      <c r="O153" s="38"/>
      <c r="P153" s="39"/>
      <c r="Q153" s="55"/>
      <c r="R153" s="116"/>
    </row>
    <row r="154" spans="1:18" s="43" customFormat="1" ht="26.25" customHeight="1">
      <c r="A154" s="61"/>
      <c r="B154" s="61"/>
      <c r="C154" s="88"/>
      <c r="D154" s="61"/>
      <c r="E154" s="144" t="s">
        <v>242</v>
      </c>
      <c r="F154" s="144"/>
      <c r="G154" s="62"/>
      <c r="H154" s="63"/>
      <c r="I154" s="63"/>
      <c r="J154" s="63"/>
      <c r="K154" s="63">
        <f>SUBTOTAL(9,K12:K153)</f>
        <v>141</v>
      </c>
      <c r="L154" s="63">
        <f>SUBTOTAL(9,L12:L153)</f>
        <v>3283</v>
      </c>
      <c r="M154" s="76"/>
      <c r="N154" s="77">
        <f>SUBTOTAL(9,N12:N153)</f>
        <v>166000000</v>
      </c>
      <c r="O154" s="62"/>
      <c r="P154" s="64"/>
      <c r="Q154" s="65"/>
      <c r="R154" s="117"/>
    </row>
    <row r="155" spans="1:18" s="43" customFormat="1" ht="15">
      <c r="A155" s="67"/>
      <c r="B155" s="67"/>
      <c r="C155" s="89"/>
      <c r="D155" s="67"/>
      <c r="E155" s="68"/>
      <c r="F155" s="68"/>
      <c r="G155" s="69"/>
      <c r="H155" s="70"/>
      <c r="I155" s="70"/>
      <c r="J155" s="70"/>
      <c r="K155" s="70"/>
      <c r="L155" s="70"/>
      <c r="M155" s="69"/>
      <c r="N155" s="71"/>
      <c r="O155" s="69"/>
      <c r="P155" s="72"/>
      <c r="Q155" s="73"/>
    </row>
    <row r="156" spans="1:18" s="43" customFormat="1" ht="15">
      <c r="A156" s="67"/>
      <c r="B156" s="67"/>
      <c r="C156" s="74"/>
      <c r="D156" s="85"/>
      <c r="E156" s="74" t="s">
        <v>172</v>
      </c>
      <c r="F156" s="74"/>
      <c r="G156" s="74"/>
      <c r="H156" s="68"/>
      <c r="I156" s="90">
        <f>N154</f>
        <v>166000000</v>
      </c>
      <c r="J156" s="67" t="s">
        <v>171</v>
      </c>
      <c r="K156" s="70"/>
      <c r="L156" s="70"/>
      <c r="M156" s="69"/>
      <c r="N156" s="71"/>
      <c r="O156" s="69"/>
      <c r="P156" s="72"/>
      <c r="Q156" s="73"/>
    </row>
    <row r="157" spans="1:18">
      <c r="E157" s="146" t="s">
        <v>247</v>
      </c>
      <c r="F157" s="146"/>
      <c r="I157" s="149" t="str">
        <f>tien_so!C6</f>
        <v>Một trăm sáu mươi sáu triệu đồng./.</v>
      </c>
      <c r="J157" s="149"/>
      <c r="K157" s="149"/>
      <c r="L157" s="149"/>
      <c r="M157" s="149"/>
      <c r="N157" s="149"/>
    </row>
    <row r="158" spans="1:18" ht="18.75">
      <c r="N158" s="139"/>
      <c r="O158" s="139"/>
      <c r="P158" s="139"/>
      <c r="Q158" s="52"/>
    </row>
    <row r="159" spans="1:18" ht="18.75">
      <c r="O159" s="33"/>
      <c r="P159" s="41"/>
      <c r="Q159" s="52"/>
    </row>
    <row r="162" spans="14:17">
      <c r="N162" s="36"/>
    </row>
    <row r="164" spans="14:17" ht="18.75">
      <c r="N164" s="139"/>
      <c r="O164" s="139"/>
      <c r="P164" s="139"/>
      <c r="Q164" s="52"/>
    </row>
  </sheetData>
  <autoFilter ref="A11:R152"/>
  <mergeCells count="26">
    <mergeCell ref="A6:Q6"/>
    <mergeCell ref="A1:F1"/>
    <mergeCell ref="A2:F2"/>
    <mergeCell ref="A4:Q4"/>
    <mergeCell ref="A5:Q5"/>
    <mergeCell ref="D8:D9"/>
    <mergeCell ref="C8:C9"/>
    <mergeCell ref="K8:L8"/>
    <mergeCell ref="A8:A9"/>
    <mergeCell ref="B8:B9"/>
    <mergeCell ref="E157:F157"/>
    <mergeCell ref="I8:J8"/>
    <mergeCell ref="F8:F9"/>
    <mergeCell ref="H8:H9"/>
    <mergeCell ref="E154:F154"/>
    <mergeCell ref="I157:N157"/>
    <mergeCell ref="G8:G9"/>
    <mergeCell ref="E8:E9"/>
    <mergeCell ref="R8:R9"/>
    <mergeCell ref="N164:P164"/>
    <mergeCell ref="N158:P158"/>
    <mergeCell ref="M8:M9"/>
    <mergeCell ref="N8:N9"/>
    <mergeCell ref="Q8:Q9"/>
    <mergeCell ref="O8:O9"/>
    <mergeCell ref="P8:P9"/>
  </mergeCells>
  <phoneticPr fontId="2" type="noConversion"/>
  <pageMargins left="0.34" right="0.17" top="0.55000000000000004" bottom="0.61" header="0.23" footer="0.31"/>
  <pageSetup paperSize="9" scale="74" orientation="landscape" r:id="rId1"/>
  <headerFooter alignWithMargins="0">
    <oddFooter>&amp;C&amp;P/&amp;N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Ma_Khoa</vt:lpstr>
      <vt:lpstr>tien_so</vt:lpstr>
      <vt:lpstr>Ma tien</vt:lpstr>
      <vt:lpstr>Tong hop</vt:lpstr>
      <vt:lpstr>huong_dan_ky_II_2019_2020</vt:lpstr>
      <vt:lpstr>huong_dan_ky_II_2019_2020!Print_Area</vt:lpstr>
      <vt:lpstr>'Tong hop'!Print_Area</vt:lpstr>
      <vt:lpstr>huong_dan_ky_II_2019_2020!Print_Titles</vt:lpstr>
      <vt:lpstr>'Tong hop'!Print_Titles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Pc-Admin</cp:lastModifiedBy>
  <cp:lastPrinted>2020-09-29T07:39:44Z</cp:lastPrinted>
  <dcterms:created xsi:type="dcterms:W3CDTF">2017-01-17T02:59:09Z</dcterms:created>
  <dcterms:modified xsi:type="dcterms:W3CDTF">2020-10-02T10:15:05Z</dcterms:modified>
</cp:coreProperties>
</file>