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4640" windowHeight="8190" firstSheet="2" activeTab="2"/>
  </bookViews>
  <sheets>
    <sheet name="Ma_Khoa" sheetId="5" state="hidden" r:id="rId1"/>
    <sheet name="tien_so" sheetId="4" state="hidden" r:id="rId2"/>
    <sheet name="Tong hop" sheetId="3" r:id="rId3"/>
    <sheet name="huong_dan_ky_I_2019_2020" sheetId="1" r:id="rId4"/>
  </sheets>
  <definedNames>
    <definedName name="_xlnm._FilterDatabase" localSheetId="3" hidden="1">huong_dan_ky_I_2019_2020!$A$11:$P$258</definedName>
    <definedName name="_xlnm._FilterDatabase" localSheetId="1" hidden="1">tien_so!#REF!</definedName>
    <definedName name="_xlnm._FilterDatabase" localSheetId="2" hidden="1">'Tong hop'!$A$11:$H$153</definedName>
    <definedName name="CNV">#REF!</definedName>
    <definedName name="ma_dinhmuc_moi">#REF!</definedName>
    <definedName name="madvi">#REF!</definedName>
    <definedName name="madvi1">#REF!</definedName>
    <definedName name="ngach">#REF!</definedName>
    <definedName name="pc">#REF!</definedName>
    <definedName name="_xlnm.Print_Area" localSheetId="3">huong_dan_ky_I_2019_2020!$A$1:$O$271</definedName>
    <definedName name="_xlnm.Print_Area" localSheetId="2">'Tong hop'!$A$1:$H$158</definedName>
    <definedName name="_xlnm.Print_Titles" localSheetId="3">huong_dan_ky_I_2019_2020!$8:$9</definedName>
    <definedName name="_xlnm.Print_Titles" localSheetId="1">tien_so!#REF!</definedName>
    <definedName name="_xlnm.Print_Titles" localSheetId="2">'Tong hop'!$11:$11</definedName>
    <definedName name="tam">#REF!</definedName>
  </definedNames>
  <calcPr calcId="124519" fullCalcOnLoad="1"/>
</workbook>
</file>

<file path=xl/calcChain.xml><?xml version="1.0" encoding="utf-8"?>
<calcChain xmlns="http://schemas.openxmlformats.org/spreadsheetml/2006/main">
  <c r="G153" i="3"/>
  <c r="F153"/>
  <c r="E153"/>
  <c r="G152"/>
  <c r="F152"/>
  <c r="E152"/>
  <c r="G151"/>
  <c r="F151"/>
  <c r="E151"/>
  <c r="G150"/>
  <c r="F150"/>
  <c r="E150"/>
  <c r="G149"/>
  <c r="F149"/>
  <c r="E149"/>
  <c r="G148"/>
  <c r="F148"/>
  <c r="E148"/>
  <c r="G147"/>
  <c r="F147"/>
  <c r="E147"/>
  <c r="G146"/>
  <c r="F146"/>
  <c r="E146"/>
  <c r="G145"/>
  <c r="F145"/>
  <c r="E145"/>
  <c r="G144"/>
  <c r="F144"/>
  <c r="E144"/>
  <c r="G143"/>
  <c r="F143"/>
  <c r="E143"/>
  <c r="G142"/>
  <c r="F142"/>
  <c r="E142"/>
  <c r="G141"/>
  <c r="F141"/>
  <c r="E141"/>
  <c r="G140"/>
  <c r="F140"/>
  <c r="E140"/>
  <c r="G139"/>
  <c r="F139"/>
  <c r="E139"/>
  <c r="G138"/>
  <c r="F138"/>
  <c r="E138"/>
  <c r="G137"/>
  <c r="F137"/>
  <c r="E137"/>
  <c r="G136"/>
  <c r="F136"/>
  <c r="E136"/>
  <c r="G135"/>
  <c r="F135"/>
  <c r="E135"/>
  <c r="G134"/>
  <c r="F134"/>
  <c r="E134"/>
  <c r="G133"/>
  <c r="F133"/>
  <c r="E133"/>
  <c r="G132"/>
  <c r="F132"/>
  <c r="E132"/>
  <c r="G131"/>
  <c r="F131"/>
  <c r="E131"/>
  <c r="G130"/>
  <c r="F130"/>
  <c r="E130"/>
  <c r="G129"/>
  <c r="F129"/>
  <c r="E129"/>
  <c r="G128"/>
  <c r="F128"/>
  <c r="E128"/>
  <c r="G127"/>
  <c r="F127"/>
  <c r="E127"/>
  <c r="G126"/>
  <c r="F126"/>
  <c r="E126"/>
  <c r="G125"/>
  <c r="F125"/>
  <c r="E125"/>
  <c r="G124"/>
  <c r="F124"/>
  <c r="E124"/>
  <c r="G123"/>
  <c r="F123"/>
  <c r="E123"/>
  <c r="G122"/>
  <c r="F122"/>
  <c r="E122"/>
  <c r="G121"/>
  <c r="F121"/>
  <c r="E121"/>
  <c r="G120"/>
  <c r="F120"/>
  <c r="E120"/>
  <c r="G119"/>
  <c r="F119"/>
  <c r="E119"/>
  <c r="G118"/>
  <c r="F118"/>
  <c r="E118"/>
  <c r="G117"/>
  <c r="F117"/>
  <c r="E117"/>
  <c r="G116"/>
  <c r="F116"/>
  <c r="E116"/>
  <c r="G115"/>
  <c r="F115"/>
  <c r="E115"/>
  <c r="G114"/>
  <c r="F114"/>
  <c r="E114"/>
  <c r="G113"/>
  <c r="F113"/>
  <c r="E113"/>
  <c r="G112"/>
  <c r="F112"/>
  <c r="E112"/>
  <c r="G111"/>
  <c r="F111"/>
  <c r="E111"/>
  <c r="G110"/>
  <c r="F110"/>
  <c r="E110"/>
  <c r="G109"/>
  <c r="F109"/>
  <c r="E109"/>
  <c r="G108"/>
  <c r="F108"/>
  <c r="E108"/>
  <c r="G107"/>
  <c r="F107"/>
  <c r="E107"/>
  <c r="G106"/>
  <c r="F106"/>
  <c r="E106"/>
  <c r="G105"/>
  <c r="F105"/>
  <c r="E105"/>
  <c r="G104"/>
  <c r="F104"/>
  <c r="E104"/>
  <c r="G103"/>
  <c r="F103"/>
  <c r="E103"/>
  <c r="G102"/>
  <c r="F102"/>
  <c r="E102"/>
  <c r="G101"/>
  <c r="F101"/>
  <c r="E101"/>
  <c r="G100"/>
  <c r="F100"/>
  <c r="E100"/>
  <c r="G99"/>
  <c r="F99"/>
  <c r="E99"/>
  <c r="G98"/>
  <c r="F98"/>
  <c r="E98"/>
  <c r="G97"/>
  <c r="F97"/>
  <c r="E97"/>
  <c r="G96"/>
  <c r="F96"/>
  <c r="E96"/>
  <c r="G95"/>
  <c r="F95"/>
  <c r="E95"/>
  <c r="G94"/>
  <c r="F94"/>
  <c r="E94"/>
  <c r="G93"/>
  <c r="F93"/>
  <c r="E93"/>
  <c r="G92"/>
  <c r="F92"/>
  <c r="E92"/>
  <c r="G91"/>
  <c r="F91"/>
  <c r="E91"/>
  <c r="G90"/>
  <c r="F90"/>
  <c r="E90"/>
  <c r="G89"/>
  <c r="F89"/>
  <c r="E89"/>
  <c r="G88"/>
  <c r="F88"/>
  <c r="E88"/>
  <c r="G87"/>
  <c r="F87"/>
  <c r="E87"/>
  <c r="G86"/>
  <c r="F86"/>
  <c r="E86"/>
  <c r="G85"/>
  <c r="F85"/>
  <c r="E85"/>
  <c r="G84"/>
  <c r="F84"/>
  <c r="E84"/>
  <c r="G83"/>
  <c r="F83"/>
  <c r="E83"/>
  <c r="G82"/>
  <c r="F82"/>
  <c r="E82"/>
  <c r="G81"/>
  <c r="F81"/>
  <c r="E81"/>
  <c r="G80"/>
  <c r="F80"/>
  <c r="E80"/>
  <c r="G79"/>
  <c r="F79"/>
  <c r="E79"/>
  <c r="G78"/>
  <c r="F78"/>
  <c r="E78"/>
  <c r="G77"/>
  <c r="F77"/>
  <c r="E77"/>
  <c r="G76"/>
  <c r="F76"/>
  <c r="E76"/>
  <c r="G75"/>
  <c r="F75"/>
  <c r="E75"/>
  <c r="G74"/>
  <c r="F74"/>
  <c r="E74"/>
  <c r="G73"/>
  <c r="F73"/>
  <c r="E73"/>
  <c r="G72"/>
  <c r="F72"/>
  <c r="E72"/>
  <c r="G71"/>
  <c r="F71"/>
  <c r="E71"/>
  <c r="G70"/>
  <c r="F70"/>
  <c r="E70"/>
  <c r="G69"/>
  <c r="F69"/>
  <c r="E69"/>
  <c r="G68"/>
  <c r="F68"/>
  <c r="E68"/>
  <c r="G67"/>
  <c r="F67"/>
  <c r="E67"/>
  <c r="G66"/>
  <c r="F66"/>
  <c r="E66"/>
  <c r="G65"/>
  <c r="F65"/>
  <c r="E65"/>
  <c r="G64"/>
  <c r="F64"/>
  <c r="E64"/>
  <c r="G63"/>
  <c r="F63"/>
  <c r="E63"/>
  <c r="G62"/>
  <c r="F62"/>
  <c r="E62"/>
  <c r="G61"/>
  <c r="F61"/>
  <c r="E61"/>
  <c r="G60"/>
  <c r="F60"/>
  <c r="E60"/>
  <c r="G59"/>
  <c r="F59"/>
  <c r="E59"/>
  <c r="G58"/>
  <c r="F58"/>
  <c r="E58"/>
  <c r="G57"/>
  <c r="F57"/>
  <c r="E57"/>
  <c r="G56"/>
  <c r="F56"/>
  <c r="E56"/>
  <c r="G55"/>
  <c r="F55"/>
  <c r="E55"/>
  <c r="G54"/>
  <c r="F54"/>
  <c r="E54"/>
  <c r="G53"/>
  <c r="F53"/>
  <c r="E53"/>
  <c r="G52"/>
  <c r="F52"/>
  <c r="E52"/>
  <c r="G51"/>
  <c r="F51"/>
  <c r="E51"/>
  <c r="G50"/>
  <c r="F50"/>
  <c r="E50"/>
  <c r="G49"/>
  <c r="F49"/>
  <c r="E49"/>
  <c r="G48"/>
  <c r="F48"/>
  <c r="E48"/>
  <c r="G47"/>
  <c r="F47"/>
  <c r="E47"/>
  <c r="G46"/>
  <c r="F46"/>
  <c r="E46"/>
  <c r="G45"/>
  <c r="F45"/>
  <c r="E45"/>
  <c r="G44"/>
  <c r="F44"/>
  <c r="E44"/>
  <c r="G43"/>
  <c r="F43"/>
  <c r="E43"/>
  <c r="G42"/>
  <c r="F42"/>
  <c r="E42"/>
  <c r="G41"/>
  <c r="F41"/>
  <c r="E41"/>
  <c r="G40"/>
  <c r="F40"/>
  <c r="E40"/>
  <c r="G39"/>
  <c r="F39"/>
  <c r="E39"/>
  <c r="G38"/>
  <c r="F38"/>
  <c r="E38"/>
  <c r="G37"/>
  <c r="F37"/>
  <c r="E37"/>
  <c r="G36"/>
  <c r="F36"/>
  <c r="E36"/>
  <c r="G35"/>
  <c r="F35"/>
  <c r="E35"/>
  <c r="G34"/>
  <c r="F34"/>
  <c r="E34"/>
  <c r="G33"/>
  <c r="F33"/>
  <c r="E33"/>
  <c r="G32"/>
  <c r="F32"/>
  <c r="E32"/>
  <c r="G31"/>
  <c r="F31"/>
  <c r="E31"/>
  <c r="G30"/>
  <c r="F30"/>
  <c r="E30"/>
  <c r="G29"/>
  <c r="F29"/>
  <c r="E29"/>
  <c r="G28"/>
  <c r="F28"/>
  <c r="E28"/>
  <c r="G27"/>
  <c r="F27"/>
  <c r="E27"/>
  <c r="G26"/>
  <c r="F26"/>
  <c r="E26"/>
  <c r="G25"/>
  <c r="F25"/>
  <c r="E25"/>
  <c r="G24"/>
  <c r="F24"/>
  <c r="E24"/>
  <c r="G23"/>
  <c r="F23"/>
  <c r="E23"/>
  <c r="G22"/>
  <c r="F22"/>
  <c r="E22"/>
  <c r="G21"/>
  <c r="F21"/>
  <c r="E21"/>
  <c r="G20"/>
  <c r="F20"/>
  <c r="E20"/>
  <c r="G19"/>
  <c r="F19"/>
  <c r="E19"/>
  <c r="G18"/>
  <c r="F18"/>
  <c r="E18"/>
  <c r="G17"/>
  <c r="F17"/>
  <c r="E17"/>
  <c r="G16"/>
  <c r="F16"/>
  <c r="E16"/>
  <c r="G15"/>
  <c r="F15"/>
  <c r="E15"/>
  <c r="G14"/>
  <c r="F14"/>
  <c r="E14"/>
  <c r="G13"/>
  <c r="F13"/>
  <c r="F155" s="1"/>
  <c r="E13"/>
  <c r="G12"/>
  <c r="G155" s="1"/>
  <c r="E157" s="1"/>
  <c r="B8" i="4" s="1"/>
  <c r="C8" s="1"/>
  <c r="F12" i="3"/>
  <c r="E12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L260" i="1"/>
  <c r="J89" i="3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B11" i="1"/>
  <c r="C11" s="1"/>
  <c r="J260"/>
  <c r="E155" i="3"/>
  <c r="I260" i="1"/>
  <c r="G262"/>
  <c r="B1" i="4" s="1"/>
  <c r="C1" s="1"/>
  <c r="B15"/>
  <c r="C15" s="1"/>
  <c r="C20"/>
  <c r="B22"/>
  <c r="C22"/>
  <c r="E23" s="1"/>
  <c r="C27"/>
  <c r="I23"/>
  <c r="I25" s="1"/>
  <c r="O23"/>
  <c r="O25" s="1"/>
  <c r="H23"/>
  <c r="H25" s="1"/>
  <c r="H26"/>
  <c r="G9" l="1"/>
  <c r="M9"/>
  <c r="F9"/>
  <c r="F11" s="1"/>
  <c r="N9"/>
  <c r="N12" s="1"/>
  <c r="J9"/>
  <c r="H9"/>
  <c r="D23"/>
  <c r="F23"/>
  <c r="G23"/>
  <c r="H10"/>
  <c r="G10"/>
  <c r="G12"/>
  <c r="G11"/>
  <c r="N16"/>
  <c r="K16"/>
  <c r="F16"/>
  <c r="O16"/>
  <c r="O18" s="1"/>
  <c r="L16"/>
  <c r="I16"/>
  <c r="H16"/>
  <c r="E16"/>
  <c r="J16"/>
  <c r="M16"/>
  <c r="G16"/>
  <c r="D16"/>
  <c r="D11" i="1"/>
  <c r="E11"/>
  <c r="F11" s="1"/>
  <c r="G11" s="1"/>
  <c r="H11" s="1"/>
  <c r="I11" s="1"/>
  <c r="J11" s="1"/>
  <c r="K11" s="1"/>
  <c r="L11" s="1"/>
  <c r="M11" s="1"/>
  <c r="N11" s="1"/>
  <c r="O11" s="1"/>
  <c r="P11" s="1"/>
  <c r="E25" i="4"/>
  <c r="E26"/>
  <c r="H2"/>
  <c r="G2"/>
  <c r="M2"/>
  <c r="J2"/>
  <c r="D2"/>
  <c r="E2"/>
  <c r="N2"/>
  <c r="L2"/>
  <c r="O2"/>
  <c r="O4" s="1"/>
  <c r="F2"/>
  <c r="K2"/>
  <c r="I2"/>
  <c r="M11"/>
  <c r="J10"/>
  <c r="K9"/>
  <c r="E9"/>
  <c r="L9"/>
  <c r="I9"/>
  <c r="I10" s="1"/>
  <c r="D9"/>
  <c r="O9"/>
  <c r="D26"/>
  <c r="H24"/>
  <c r="G25"/>
  <c r="L23"/>
  <c r="J23"/>
  <c r="N23"/>
  <c r="K23"/>
  <c r="M23"/>
  <c r="H12" l="1"/>
  <c r="H11"/>
  <c r="M12"/>
  <c r="N10"/>
  <c r="I24"/>
  <c r="I26" s="1"/>
  <c r="G24"/>
  <c r="G26"/>
  <c r="E24"/>
  <c r="D24"/>
  <c r="D25"/>
  <c r="F24"/>
  <c r="F26" s="1"/>
  <c r="J11"/>
  <c r="J12"/>
  <c r="F25"/>
  <c r="M10"/>
  <c r="M25"/>
  <c r="O24"/>
  <c r="M24"/>
  <c r="M26"/>
  <c r="N24"/>
  <c r="L25"/>
  <c r="D12"/>
  <c r="F10"/>
  <c r="F12" s="1"/>
  <c r="D10"/>
  <c r="E10"/>
  <c r="D11"/>
  <c r="L11"/>
  <c r="K12"/>
  <c r="K11"/>
  <c r="L10"/>
  <c r="L12" s="1"/>
  <c r="K5"/>
  <c r="K4"/>
  <c r="N5"/>
  <c r="N4"/>
  <c r="D4"/>
  <c r="F3"/>
  <c r="D3"/>
  <c r="D5"/>
  <c r="E3"/>
  <c r="M4"/>
  <c r="M3"/>
  <c r="N3"/>
  <c r="M5"/>
  <c r="O3"/>
  <c r="H5"/>
  <c r="H4"/>
  <c r="D18"/>
  <c r="F17"/>
  <c r="F19" s="1"/>
  <c r="D19"/>
  <c r="D17"/>
  <c r="E17"/>
  <c r="O17"/>
  <c r="M17"/>
  <c r="N17"/>
  <c r="M18"/>
  <c r="M19"/>
  <c r="E19"/>
  <c r="E18"/>
  <c r="I18"/>
  <c r="K19"/>
  <c r="K18"/>
  <c r="K10"/>
  <c r="N25"/>
  <c r="N26"/>
  <c r="K25"/>
  <c r="K26"/>
  <c r="K24"/>
  <c r="J26"/>
  <c r="J24"/>
  <c r="L24"/>
  <c r="L26" s="1"/>
  <c r="J25"/>
  <c r="O11"/>
  <c r="O10"/>
  <c r="I12"/>
  <c r="I11"/>
  <c r="E11"/>
  <c r="E12"/>
  <c r="I4"/>
  <c r="F4"/>
  <c r="F5"/>
  <c r="L4"/>
  <c r="E4"/>
  <c r="E5"/>
  <c r="J4"/>
  <c r="L3"/>
  <c r="L5" s="1"/>
  <c r="J3"/>
  <c r="J5"/>
  <c r="K3"/>
  <c r="I3"/>
  <c r="I5" s="1"/>
  <c r="G5"/>
  <c r="G3"/>
  <c r="G4"/>
  <c r="H3"/>
  <c r="I17"/>
  <c r="I19" s="1"/>
  <c r="G18"/>
  <c r="G19"/>
  <c r="G17"/>
  <c r="H17"/>
  <c r="L17"/>
  <c r="J17"/>
  <c r="J19"/>
  <c r="J18"/>
  <c r="K17"/>
  <c r="H18"/>
  <c r="H19"/>
  <c r="L18"/>
  <c r="L19"/>
  <c r="F18"/>
  <c r="N18"/>
  <c r="N19"/>
  <c r="N11"/>
  <c r="C6" l="1"/>
  <c r="G263" i="1" s="1"/>
  <c r="C13" i="4"/>
  <c r="D158" i="3" s="1"/>
</calcChain>
</file>

<file path=xl/comments1.xml><?xml version="1.0" encoding="utf-8"?>
<comments xmlns="http://schemas.openxmlformats.org/spreadsheetml/2006/main">
  <authors>
    <author>User</author>
  </authors>
  <commentList>
    <comment ref="B8" authorId="0">
      <text>
        <r>
          <rPr>
            <b/>
            <sz val="8"/>
            <color indexed="81"/>
            <rFont val="Tahoma"/>
          </rPr>
          <t>Lọc theo mã Giảng viên</t>
        </r>
      </text>
    </comment>
  </commentList>
</comments>
</file>

<file path=xl/sharedStrings.xml><?xml version="1.0" encoding="utf-8"?>
<sst xmlns="http://schemas.openxmlformats.org/spreadsheetml/2006/main" count="3375" uniqueCount="876">
  <si>
    <t>2799/QĐ-HVN</t>
  </si>
  <si>
    <t>07/09/2018</t>
  </si>
  <si>
    <t>Hoàng</t>
  </si>
  <si>
    <t>Trịnh Minh</t>
  </si>
  <si>
    <t>Phạm Thanh</t>
  </si>
  <si>
    <t>Ngô Thị</t>
  </si>
  <si>
    <t>Thuận</t>
  </si>
  <si>
    <t>Điếm</t>
  </si>
  <si>
    <t>Chính</t>
  </si>
  <si>
    <t>Đức</t>
  </si>
  <si>
    <t>Trà</t>
  </si>
  <si>
    <t>Oánh</t>
  </si>
  <si>
    <t>Phạm Thị Thu</t>
  </si>
  <si>
    <t>Bạch Thị Mai</t>
  </si>
  <si>
    <t>Quỳnh</t>
  </si>
  <si>
    <t>Hướng dẫn 2 Khóa luận TT_CLC</t>
  </si>
  <si>
    <t>Phạm Ngọc Khánh</t>
  </si>
  <si>
    <t>Lê Thị Loan</t>
  </si>
  <si>
    <t>CD</t>
  </si>
  <si>
    <t>NCS kết thúc</t>
  </si>
  <si>
    <t>f_mabmin</t>
  </si>
  <si>
    <t>Ma</t>
  </si>
  <si>
    <t>Ma1</t>
  </si>
  <si>
    <t>Ten</t>
  </si>
  <si>
    <t>NH</t>
  </si>
  <si>
    <t>CN</t>
  </si>
  <si>
    <t>QL</t>
  </si>
  <si>
    <t>KT</t>
  </si>
  <si>
    <t>ML</t>
  </si>
  <si>
    <t>Lý luận chính trị và Xã hội</t>
  </si>
  <si>
    <t>SN</t>
  </si>
  <si>
    <t>Sư phạm và Ngoại ngữ</t>
  </si>
  <si>
    <t>CP</t>
  </si>
  <si>
    <t>TY</t>
  </si>
  <si>
    <t>TH</t>
  </si>
  <si>
    <t>Tin học</t>
  </si>
  <si>
    <t>KE</t>
  </si>
  <si>
    <t>SH</t>
  </si>
  <si>
    <t>MT</t>
  </si>
  <si>
    <t>TS</t>
  </si>
  <si>
    <t>QS</t>
  </si>
  <si>
    <t>Giáo dục quốc phòng</t>
  </si>
  <si>
    <t>VH</t>
  </si>
  <si>
    <t>Giáo dục thể chất và Thể thao</t>
  </si>
  <si>
    <t>Long</t>
  </si>
  <si>
    <t>Quang</t>
  </si>
  <si>
    <t>Nguyễn Ngọc</t>
  </si>
  <si>
    <t>Nguyễn Thị</t>
  </si>
  <si>
    <t>Nguyễn Xuân</t>
  </si>
  <si>
    <t>Trường</t>
  </si>
  <si>
    <t>Nguyễn Hữu</t>
  </si>
  <si>
    <t>Nguyễn Văn</t>
  </si>
  <si>
    <t>Tên</t>
  </si>
  <si>
    <t>STT</t>
  </si>
  <si>
    <t>Họ đệm</t>
  </si>
  <si>
    <t>Ghi chú</t>
  </si>
  <si>
    <t>Phạm Thị Ngọc</t>
  </si>
  <si>
    <t>Nguyễn Đức Tâm</t>
  </si>
  <si>
    <t>MG048</t>
  </si>
  <si>
    <t>MG077</t>
  </si>
  <si>
    <t>MG273</t>
  </si>
  <si>
    <t>MG304</t>
  </si>
  <si>
    <t>MG305</t>
  </si>
  <si>
    <t>MG307</t>
  </si>
  <si>
    <t>MG313</t>
  </si>
  <si>
    <t>MOI07</t>
  </si>
  <si>
    <t>MOI22</t>
  </si>
  <si>
    <t>TG124</t>
  </si>
  <si>
    <t>TG193</t>
  </si>
  <si>
    <t>TG273</t>
  </si>
  <si>
    <t>TG348</t>
  </si>
  <si>
    <t>TG352</t>
  </si>
  <si>
    <t>TG381</t>
  </si>
  <si>
    <t>TG649</t>
  </si>
  <si>
    <t>TG794</t>
  </si>
  <si>
    <t>Trần Đăng</t>
  </si>
  <si>
    <t>Lanh</t>
  </si>
  <si>
    <t>Đỗ Hải</t>
  </si>
  <si>
    <t>Hồ</t>
  </si>
  <si>
    <t>Nguyễn Quyết</t>
  </si>
  <si>
    <t>Vũ Sỹ</t>
  </si>
  <si>
    <t>Kiên</t>
  </si>
  <si>
    <t>Phạm Thị Mỹ</t>
  </si>
  <si>
    <t>Đặng Hùng</t>
  </si>
  <si>
    <t>Võ</t>
  </si>
  <si>
    <t>Hoàng Vũ</t>
  </si>
  <si>
    <t>Tuân</t>
  </si>
  <si>
    <t>Phạm</t>
  </si>
  <si>
    <t>Trịnh</t>
  </si>
  <si>
    <t>Đạt</t>
  </si>
  <si>
    <t>Phạm Thị Dinh</t>
  </si>
  <si>
    <t>Hướng dẫn độc lập_Cao học</t>
  </si>
  <si>
    <t>Đàm Quang Thắng</t>
  </si>
  <si>
    <t>Số, ký hiệu</t>
  </si>
  <si>
    <t>Số 
giờ
(giờ)</t>
  </si>
  <si>
    <t>Ký nhận</t>
  </si>
  <si>
    <t>ĐỐI VỚI GIẢNG VIÊN THỈNH GIẢNG</t>
  </si>
  <si>
    <t>của Giám đốc Học viện Nông nghiệp Việt Nam)</t>
  </si>
  <si>
    <t>Số giờ 
(giờ)</t>
  </si>
  <si>
    <t>đồng</t>
  </si>
  <si>
    <t>Tổng số tiền thanh toán</t>
  </si>
  <si>
    <t>Nguyễn Tuấn Anh</t>
  </si>
  <si>
    <t>Nguyễn Thị Thu Thủy</t>
  </si>
  <si>
    <t>Cường</t>
  </si>
  <si>
    <t>Hưởng</t>
  </si>
  <si>
    <t>Nguyễn Thanh</t>
  </si>
  <si>
    <t>Hải</t>
  </si>
  <si>
    <t>Khánh</t>
  </si>
  <si>
    <t>Thắng</t>
  </si>
  <si>
    <t>Hạnh</t>
  </si>
  <si>
    <t>Thành</t>
  </si>
  <si>
    <t>Sơn</t>
  </si>
  <si>
    <t>Phương</t>
  </si>
  <si>
    <t>Hằng</t>
  </si>
  <si>
    <t>Thủy</t>
  </si>
  <si>
    <t>Dũng</t>
  </si>
  <si>
    <t>Nguyễn Quốc</t>
  </si>
  <si>
    <t>Tùng</t>
  </si>
  <si>
    <t xml:space="preserve">BẢNG TỔNG HỢP THANH TOÁN TIỀN HƯỚNG DẪN </t>
  </si>
  <si>
    <t>Vũ Thị</t>
  </si>
  <si>
    <t>Trần Văn</t>
  </si>
  <si>
    <t>Phạm Văn</t>
  </si>
  <si>
    <t>Hùng</t>
  </si>
  <si>
    <t>Nguyễn Đình</t>
  </si>
  <si>
    <t>Nguyễn Quang</t>
  </si>
  <si>
    <t>Phạm Quang</t>
  </si>
  <si>
    <t>Thạch</t>
  </si>
  <si>
    <t>Nguyễn Văn Thành</t>
  </si>
  <si>
    <t>Nguyễn Thị Ngọc</t>
  </si>
  <si>
    <t>Đặng Thị</t>
  </si>
  <si>
    <t>Số thanh toán</t>
  </si>
  <si>
    <t>Hướng dẫn 1_NCS</t>
  </si>
  <si>
    <t>Hướng dẫn 2_NCS</t>
  </si>
  <si>
    <t>Hướng dẫn độc lập_NCS</t>
  </si>
  <si>
    <t>Hướng dẫn 2_Đại học</t>
  </si>
  <si>
    <t>Hướng dẫn 1_Đại học</t>
  </si>
  <si>
    <t>Hướng dẫn 2_Cao học</t>
  </si>
  <si>
    <t>Hatsada VIRACHACK</t>
  </si>
  <si>
    <t>Mai Hoàng Long</t>
  </si>
  <si>
    <t>Trần Tuấn Sơn</t>
  </si>
  <si>
    <t>Bùi Anh Tú</t>
  </si>
  <si>
    <t>Đặng Xuân Hòa</t>
  </si>
  <si>
    <t>Bùi Trọng Tiến Bảo</t>
  </si>
  <si>
    <t>Hoạt động hướng dẫn</t>
  </si>
  <si>
    <t>Thanh</t>
  </si>
  <si>
    <t/>
  </si>
  <si>
    <t>KLCH</t>
  </si>
  <si>
    <t>NCS</t>
  </si>
  <si>
    <t>Dung</t>
  </si>
  <si>
    <t>Anh</t>
  </si>
  <si>
    <t>Khoa</t>
  </si>
  <si>
    <t>BỘ NÔNG NGHIỆP VÀ PTNT</t>
  </si>
  <si>
    <t>HỌC VIỆN NÔNG NGHIỆP VIỆT NAM</t>
  </si>
  <si>
    <t>Đơn giá 
(đồng)</t>
  </si>
  <si>
    <t>Thành tiền
(đồng)</t>
  </si>
  <si>
    <t>Mã 
GV</t>
  </si>
  <si>
    <t>Tổng cộng</t>
  </si>
  <si>
    <t>Mã lớp</t>
  </si>
  <si>
    <t>Mã
loại 
hình</t>
  </si>
  <si>
    <t>Kh«ng söa 
dßng trªn</t>
  </si>
  <si>
    <t>đồng./.</t>
  </si>
  <si>
    <t>Bằng chữ:</t>
  </si>
  <si>
    <t>Tổng số tiền
(đồng)</t>
  </si>
  <si>
    <t>Nga</t>
  </si>
  <si>
    <t>Hoa</t>
  </si>
  <si>
    <t>Trung</t>
  </si>
  <si>
    <t>207/QĐ-HVN</t>
  </si>
  <si>
    <t>23/01/2017</t>
  </si>
  <si>
    <t>21/12/2016</t>
  </si>
  <si>
    <t>4252/QĐ-HVN</t>
  </si>
  <si>
    <t>SL 
hướng 
dẫn 
(người học)</t>
  </si>
  <si>
    <t>Ngày, tháng,
 năm</t>
  </si>
  <si>
    <t>Người học</t>
  </si>
  <si>
    <t>Hợp đồng thỉnh giảng/
Quyết định hướng dẫn</t>
  </si>
  <si>
    <t>MG276</t>
  </si>
  <si>
    <t>MG345</t>
  </si>
  <si>
    <t>MG349</t>
  </si>
  <si>
    <t>TG270</t>
  </si>
  <si>
    <t>TG410</t>
  </si>
  <si>
    <t>TG423</t>
  </si>
  <si>
    <t>TG424</t>
  </si>
  <si>
    <t>TG425</t>
  </si>
  <si>
    <t>TG638</t>
  </si>
  <si>
    <t>TG795</t>
  </si>
  <si>
    <t>TG963</t>
  </si>
  <si>
    <t>Phùng Thế</t>
  </si>
  <si>
    <t>Nguyễn Thị Hồng</t>
  </si>
  <si>
    <t>Bùi Hải</t>
  </si>
  <si>
    <t>Triều</t>
  </si>
  <si>
    <t>Bắc</t>
  </si>
  <si>
    <t>Ninh</t>
  </si>
  <si>
    <t>Hà</t>
  </si>
  <si>
    <t>Huyền</t>
  </si>
  <si>
    <t>Nguyễn Phương</t>
  </si>
  <si>
    <t>Đoàn Văn</t>
  </si>
  <si>
    <t>Lê Du</t>
  </si>
  <si>
    <t>Phong</t>
  </si>
  <si>
    <t>Đinh Vương</t>
  </si>
  <si>
    <t>Hướng dẫn 1_Cao học</t>
  </si>
  <si>
    <t>Nguyễn Thị Giang</t>
  </si>
  <si>
    <t>Bùi Hải Nam</t>
  </si>
  <si>
    <t>Trần Văn Khải</t>
  </si>
  <si>
    <t>Nguyễn Văn Thanh</t>
  </si>
  <si>
    <t>Phạm Duy Súy</t>
  </si>
  <si>
    <t>Hoàng Phương Anh</t>
  </si>
  <si>
    <t>Thái Thị Nhung</t>
  </si>
  <si>
    <t>Nguyễn Thị Thanh Loan</t>
  </si>
  <si>
    <t>Nguyễn Thị Phương Dung</t>
  </si>
  <si>
    <t>Phạm Thị Hà</t>
  </si>
  <si>
    <t>Nguyễn Thị Dung</t>
  </si>
  <si>
    <t>Phùng Huy Vinh</t>
  </si>
  <si>
    <t>Nguyễn Trung Dũng</t>
  </si>
  <si>
    <t>Phạm Xuân Phương</t>
  </si>
  <si>
    <t>2795/QĐ-HVN</t>
  </si>
  <si>
    <t>4243/QĐ-HVN</t>
  </si>
  <si>
    <t>Số lượng 
hướng dẫn 
(người học)</t>
  </si>
  <si>
    <t xml:space="preserve">LUẬN ÁN, LUẬN VĂN, KHÓA LUẬN, CHUYÊN ĐỀ TỐT NGHIỆP HỌC </t>
  </si>
  <si>
    <t>Mã bộ môn</t>
  </si>
  <si>
    <t>Nông học</t>
  </si>
  <si>
    <t>Chăn nuôi</t>
  </si>
  <si>
    <t>Thú y</t>
  </si>
  <si>
    <t>Kế toán và QTKD</t>
  </si>
  <si>
    <t>Quản lý đất đai</t>
  </si>
  <si>
    <t>Kinh tế và PTNT</t>
  </si>
  <si>
    <t>Công nghệ sinh học</t>
  </si>
  <si>
    <t>Công nghệ thực phẩm</t>
  </si>
  <si>
    <t>Môi trường</t>
  </si>
  <si>
    <t>Cơ Điện</t>
  </si>
  <si>
    <t>Thủy sản</t>
  </si>
  <si>
    <t>MG380</t>
  </si>
  <si>
    <t>MG387</t>
  </si>
  <si>
    <t>TG442</t>
  </si>
  <si>
    <t>TG443</t>
  </si>
  <si>
    <t>TG458</t>
  </si>
  <si>
    <t>TG464</t>
  </si>
  <si>
    <t>TG466</t>
  </si>
  <si>
    <t>TG471</t>
  </si>
  <si>
    <t>TG473</t>
  </si>
  <si>
    <t>TG489</t>
  </si>
  <si>
    <t>K60CNSHA</t>
  </si>
  <si>
    <t>K60CNSHB</t>
  </si>
  <si>
    <t>K60KHCTC</t>
  </si>
  <si>
    <t>TN</t>
  </si>
  <si>
    <t>4942/QĐ-HVN</t>
  </si>
  <si>
    <t>07/12/2017</t>
  </si>
  <si>
    <t>MG100</t>
  </si>
  <si>
    <t>MG237</t>
  </si>
  <si>
    <t>MG355</t>
  </si>
  <si>
    <t>TG375</t>
  </si>
  <si>
    <t>TG429</t>
  </si>
  <si>
    <t>TG493</t>
  </si>
  <si>
    <t>28/12/2018</t>
  </si>
  <si>
    <t>436/QĐ-HVN</t>
  </si>
  <si>
    <t>22/02/2019</t>
  </si>
  <si>
    <t>194/QĐ-HVN</t>
  </si>
  <si>
    <t>24/01/2019</t>
  </si>
  <si>
    <t>02/01/2019</t>
  </si>
  <si>
    <t>11/03/2019</t>
  </si>
  <si>
    <t>1692/QĐ-NNH</t>
  </si>
  <si>
    <t>20/08/2014</t>
  </si>
  <si>
    <t>Trương Thu Loan</t>
  </si>
  <si>
    <t>Đỗ Viết Dương</t>
  </si>
  <si>
    <t>Hướng dẫn 1 NCS người NN_TV</t>
  </si>
  <si>
    <t>Nguyễn Đình Thiều</t>
  </si>
  <si>
    <t>Nguyễn Thị Huyền Trang</t>
  </si>
  <si>
    <t>Đồng Thanh Mai</t>
  </si>
  <si>
    <t>Nguyễn Thế Anh</t>
  </si>
  <si>
    <t>Vũ Đăng</t>
  </si>
  <si>
    <t>Toàn</t>
  </si>
  <si>
    <t>Ngô Chí</t>
  </si>
  <si>
    <t>Quất</t>
  </si>
  <si>
    <t>Nguyễn Thị Hằng</t>
  </si>
  <si>
    <t>Lân</t>
  </si>
  <si>
    <t>HD014</t>
  </si>
  <si>
    <t>CHPT2QLKT</t>
  </si>
  <si>
    <t>HD019</t>
  </si>
  <si>
    <t>CH26KHCTB</t>
  </si>
  <si>
    <t>HD020</t>
  </si>
  <si>
    <t>CH26TYC</t>
  </si>
  <si>
    <t>HD071</t>
  </si>
  <si>
    <t>CH26QLKTM</t>
  </si>
  <si>
    <t>HD086</t>
  </si>
  <si>
    <t>CH26QLKTB</t>
  </si>
  <si>
    <t>HD090</t>
  </si>
  <si>
    <t>CH26KTNNC</t>
  </si>
  <si>
    <t>HD094</t>
  </si>
  <si>
    <t>CH26CNSHB</t>
  </si>
  <si>
    <t>HD107</t>
  </si>
  <si>
    <t>CH26QLDDB</t>
  </si>
  <si>
    <t>HD110</t>
  </si>
  <si>
    <t>CH26QLDDC</t>
  </si>
  <si>
    <t>HD119</t>
  </si>
  <si>
    <t>HD123</t>
  </si>
  <si>
    <t>HD125</t>
  </si>
  <si>
    <t>HD130</t>
  </si>
  <si>
    <t>CH26TYB</t>
  </si>
  <si>
    <t>HD135</t>
  </si>
  <si>
    <t>HD136</t>
  </si>
  <si>
    <t>HD137</t>
  </si>
  <si>
    <t>HD138</t>
  </si>
  <si>
    <t>HD148</t>
  </si>
  <si>
    <t>CH25PTNTC</t>
  </si>
  <si>
    <t>HD149</t>
  </si>
  <si>
    <t>HD154</t>
  </si>
  <si>
    <t>CH26BVTVC</t>
  </si>
  <si>
    <t>HD155</t>
  </si>
  <si>
    <t>CH26KHCTC</t>
  </si>
  <si>
    <t>HD156</t>
  </si>
  <si>
    <t>HD162</t>
  </si>
  <si>
    <t>CH26CNSHC</t>
  </si>
  <si>
    <t>HD170</t>
  </si>
  <si>
    <t>HD174</t>
  </si>
  <si>
    <t>CH26CNTPB</t>
  </si>
  <si>
    <t>HD175</t>
  </si>
  <si>
    <t>HD176</t>
  </si>
  <si>
    <t>MG024</t>
  </si>
  <si>
    <t>MG047</t>
  </si>
  <si>
    <t>MG049</t>
  </si>
  <si>
    <t>MG051</t>
  </si>
  <si>
    <t>CH26QLKTV</t>
  </si>
  <si>
    <t>CH26PTNTC</t>
  </si>
  <si>
    <t>MG079</t>
  </si>
  <si>
    <t>MG113</t>
  </si>
  <si>
    <t>MG116</t>
  </si>
  <si>
    <t>MG137</t>
  </si>
  <si>
    <t>CH26KET</t>
  </si>
  <si>
    <t>MG153</t>
  </si>
  <si>
    <t>CH26CNB</t>
  </si>
  <si>
    <t>MG163</t>
  </si>
  <si>
    <t>MG179</t>
  </si>
  <si>
    <t>MG184</t>
  </si>
  <si>
    <t>CH26PTNTB</t>
  </si>
  <si>
    <t>MG209</t>
  </si>
  <si>
    <t>CH26BVTVB</t>
  </si>
  <si>
    <t>MG228</t>
  </si>
  <si>
    <t>MG247</t>
  </si>
  <si>
    <t>CH26QLKTH</t>
  </si>
  <si>
    <t>CH26QLKTD</t>
  </si>
  <si>
    <t>MG346</t>
  </si>
  <si>
    <t>MG353</t>
  </si>
  <si>
    <t>MG359</t>
  </si>
  <si>
    <t>MG366</t>
  </si>
  <si>
    <t>K61CNSHA</t>
  </si>
  <si>
    <t>K61CNSHB</t>
  </si>
  <si>
    <t>MOI47</t>
  </si>
  <si>
    <t>TG092</t>
  </si>
  <si>
    <t>TG128</t>
  </si>
  <si>
    <t>TG205</t>
  </si>
  <si>
    <t>TG211</t>
  </si>
  <si>
    <t>TG238</t>
  </si>
  <si>
    <t>TG239</t>
  </si>
  <si>
    <t>TG276</t>
  </si>
  <si>
    <t>TG290</t>
  </si>
  <si>
    <t>TG292</t>
  </si>
  <si>
    <t>TG323</t>
  </si>
  <si>
    <t>TG342</t>
  </si>
  <si>
    <t>K60CNSHE</t>
  </si>
  <si>
    <t>TG351</t>
  </si>
  <si>
    <t>TG368</t>
  </si>
  <si>
    <t>K61KHCTA</t>
  </si>
  <si>
    <t>K60KHCTT</t>
  </si>
  <si>
    <t>TG394</t>
  </si>
  <si>
    <t>CH26CNC</t>
  </si>
  <si>
    <t>TG415</t>
  </si>
  <si>
    <t>TG437</t>
  </si>
  <si>
    <t>CH26KEB</t>
  </si>
  <si>
    <t>CH26QTKDE</t>
  </si>
  <si>
    <t>CH26KHMTB</t>
  </si>
  <si>
    <t>TG447</t>
  </si>
  <si>
    <t>CH26QLKTC</t>
  </si>
  <si>
    <t>TG459</t>
  </si>
  <si>
    <t>CH26QTKDN</t>
  </si>
  <si>
    <t>K61CNTPA</t>
  </si>
  <si>
    <t>TG487</t>
  </si>
  <si>
    <t>TG488</t>
  </si>
  <si>
    <t>CH26KHMTC</t>
  </si>
  <si>
    <t>TG492</t>
  </si>
  <si>
    <t>TG502</t>
  </si>
  <si>
    <t>TG519</t>
  </si>
  <si>
    <t>K61CNTYC</t>
  </si>
  <si>
    <t>K61CNTYD</t>
  </si>
  <si>
    <t>TG521</t>
  </si>
  <si>
    <t>TG522</t>
  </si>
  <si>
    <t>TG523</t>
  </si>
  <si>
    <t>TG524</t>
  </si>
  <si>
    <t>TG525</t>
  </si>
  <si>
    <t>TG527</t>
  </si>
  <si>
    <t>TG528</t>
  </si>
  <si>
    <t>TG530</t>
  </si>
  <si>
    <t>TG602</t>
  </si>
  <si>
    <t>TG608</t>
  </si>
  <si>
    <t>TG624</t>
  </si>
  <si>
    <t>TG662</t>
  </si>
  <si>
    <t>TG712</t>
  </si>
  <si>
    <t>CH26NTTSB</t>
  </si>
  <si>
    <t>TG722</t>
  </si>
  <si>
    <t>TG731</t>
  </si>
  <si>
    <t>TG755</t>
  </si>
  <si>
    <t>TG784</t>
  </si>
  <si>
    <t>TG787</t>
  </si>
  <si>
    <t>CH26 QLKTB</t>
  </si>
  <si>
    <t>TG796</t>
  </si>
  <si>
    <t>TG804</t>
  </si>
  <si>
    <t>TG807</t>
  </si>
  <si>
    <t>TG810</t>
  </si>
  <si>
    <t>TG814</t>
  </si>
  <si>
    <t>TG827</t>
  </si>
  <si>
    <t>TG913</t>
  </si>
  <si>
    <t>TG914</t>
  </si>
  <si>
    <t>TG935</t>
  </si>
  <si>
    <t>TG986</t>
  </si>
  <si>
    <t>Xuân</t>
  </si>
  <si>
    <t>Tạ Hồng</t>
  </si>
  <si>
    <t>Lĩnh</t>
  </si>
  <si>
    <t>Đặng Vũ</t>
  </si>
  <si>
    <t>Nguyễn Nghĩa</t>
  </si>
  <si>
    <t>Biên</t>
  </si>
  <si>
    <t>Nguyễn Mậu</t>
  </si>
  <si>
    <t>Thái</t>
  </si>
  <si>
    <t>Vũ Đức</t>
  </si>
  <si>
    <t>Nghiêm Tiến</t>
  </si>
  <si>
    <t>Chung</t>
  </si>
  <si>
    <t>Nguyễn Khắc</t>
  </si>
  <si>
    <t>Thời</t>
  </si>
  <si>
    <t>Vũ Xuân</t>
  </si>
  <si>
    <t>Phạm Thế</t>
  </si>
  <si>
    <t>Nguyễn Duy</t>
  </si>
  <si>
    <t>Trình</t>
  </si>
  <si>
    <t>Thọ</t>
  </si>
  <si>
    <t>Trịnh Quang</t>
  </si>
  <si>
    <t>Đại</t>
  </si>
  <si>
    <t>Đỗ Minh</t>
  </si>
  <si>
    <t>Trí</t>
  </si>
  <si>
    <t>Phạm Thị Lan</t>
  </si>
  <si>
    <t>Phạm Xuân</t>
  </si>
  <si>
    <t>Nguyễn Thị Tân</t>
  </si>
  <si>
    <t>Lộc</t>
  </si>
  <si>
    <t>Hậu</t>
  </si>
  <si>
    <t>Nhạ</t>
  </si>
  <si>
    <t>Phạm Hương</t>
  </si>
  <si>
    <t>Lê Văn</t>
  </si>
  <si>
    <t>Phạm Hồng</t>
  </si>
  <si>
    <t>Hiển</t>
  </si>
  <si>
    <t>Đào Trung</t>
  </si>
  <si>
    <t>Nguyễn Đức</t>
  </si>
  <si>
    <t>Tiến</t>
  </si>
  <si>
    <t>Lư</t>
  </si>
  <si>
    <t>Hoàng Thị</t>
  </si>
  <si>
    <t>Huệ</t>
  </si>
  <si>
    <t>Võ Tử</t>
  </si>
  <si>
    <t>Can</t>
  </si>
  <si>
    <t>Nguyễn Thị Minh</t>
  </si>
  <si>
    <t>Phượng</t>
  </si>
  <si>
    <t>Đặng Thị Phương</t>
  </si>
  <si>
    <t>Duy</t>
  </si>
  <si>
    <t>Nguyễn Thị Kim</t>
  </si>
  <si>
    <t>Lý</t>
  </si>
  <si>
    <t>Đinh Phạm</t>
  </si>
  <si>
    <t>Hiền</t>
  </si>
  <si>
    <t>Đoàn Thị Thanh</t>
  </si>
  <si>
    <t>Hương</t>
  </si>
  <si>
    <t>Ninh Đức</t>
  </si>
  <si>
    <t>Vũ Việt</t>
  </si>
  <si>
    <t>Hưng</t>
  </si>
  <si>
    <t>Đặng Ngọc</t>
  </si>
  <si>
    <t>Hạ</t>
  </si>
  <si>
    <t>Nguyễn Đăng Minh</t>
  </si>
  <si>
    <t>Chánh</t>
  </si>
  <si>
    <t>Đặng Thị Thanh</t>
  </si>
  <si>
    <t>Hoàng Bằng</t>
  </si>
  <si>
    <t>An</t>
  </si>
  <si>
    <t>Thể</t>
  </si>
  <si>
    <t>Lưu Văn</t>
  </si>
  <si>
    <t>Năng</t>
  </si>
  <si>
    <t>Tô Dũng</t>
  </si>
  <si>
    <t>Vũ Thị Phương</t>
  </si>
  <si>
    <t>Thụy</t>
  </si>
  <si>
    <t>Đào Thế</t>
  </si>
  <si>
    <t>Bình</t>
  </si>
  <si>
    <t>Phan Quang</t>
  </si>
  <si>
    <t>Minh</t>
  </si>
  <si>
    <t>Tuấn</t>
  </si>
  <si>
    <t>Đinh Thị Bích</t>
  </si>
  <si>
    <t>Nguyễn Thị Diệu</t>
  </si>
  <si>
    <t>Thúy</t>
  </si>
  <si>
    <t>Hồ Tú</t>
  </si>
  <si>
    <t>Vũ Văn</t>
  </si>
  <si>
    <t>Vòng</t>
  </si>
  <si>
    <t>Bùi Văn</t>
  </si>
  <si>
    <t>Ngọc</t>
  </si>
  <si>
    <t>Vũ Hoài</t>
  </si>
  <si>
    <t>Sâm</t>
  </si>
  <si>
    <t>Trịnh Hồng</t>
  </si>
  <si>
    <t>Nguyễn Thị Thanh</t>
  </si>
  <si>
    <t>Kim Thị</t>
  </si>
  <si>
    <t>Bùi Bằng</t>
  </si>
  <si>
    <t>Đoàn</t>
  </si>
  <si>
    <t>Hoàng Thái</t>
  </si>
  <si>
    <t>Vũ Như</t>
  </si>
  <si>
    <t>Quán</t>
  </si>
  <si>
    <t>Ngoan</t>
  </si>
  <si>
    <t>Ngô Thị Minh</t>
  </si>
  <si>
    <t>Tâm</t>
  </si>
  <si>
    <t>Nguyễn Thế</t>
  </si>
  <si>
    <t>Hinh</t>
  </si>
  <si>
    <t>Phạm Thị</t>
  </si>
  <si>
    <t>Bùi Thị Thu</t>
  </si>
  <si>
    <t>Trần Thị</t>
  </si>
  <si>
    <t>Đào</t>
  </si>
  <si>
    <t>Lê Thị Lan</t>
  </si>
  <si>
    <t>Việt</t>
  </si>
  <si>
    <t>Nguyễn Hồng</t>
  </si>
  <si>
    <t>Cương</t>
  </si>
  <si>
    <t>Lê Hà</t>
  </si>
  <si>
    <t>Ngô Thị Kim</t>
  </si>
  <si>
    <t>Cúc</t>
  </si>
  <si>
    <t>Đỗ Văn</t>
  </si>
  <si>
    <t>Thu</t>
  </si>
  <si>
    <t>Lê Hùng</t>
  </si>
  <si>
    <t>Thái Thanh</t>
  </si>
  <si>
    <t>Trần Đình</t>
  </si>
  <si>
    <t>Luân</t>
  </si>
  <si>
    <t>Hoàng Xuân</t>
  </si>
  <si>
    <t>Phí Quyết</t>
  </si>
  <si>
    <t>Hồ Xuân</t>
  </si>
  <si>
    <t>Trịnh Thị Thanh</t>
  </si>
  <si>
    <t>Vũ Trọng</t>
  </si>
  <si>
    <t>Cao Việt</t>
  </si>
  <si>
    <t>Thái Thị Quỳnh</t>
  </si>
  <si>
    <t>Như</t>
  </si>
  <si>
    <t>Đặng</t>
  </si>
  <si>
    <t>Phúc</t>
  </si>
  <si>
    <t>Nguyễn Tiến</t>
  </si>
  <si>
    <t>Sỹ</t>
  </si>
  <si>
    <t>Hội</t>
  </si>
  <si>
    <t>Nguyễn Thị Bích</t>
  </si>
  <si>
    <t>Võ Thị Bích</t>
  </si>
  <si>
    <t>Trần Tú</t>
  </si>
  <si>
    <t>Ngà</t>
  </si>
  <si>
    <t>1516/QĐ-HVN</t>
  </si>
  <si>
    <t>25/05/2018</t>
  </si>
  <si>
    <t>1548/QĐ-HVN</t>
  </si>
  <si>
    <t>15/06/2018</t>
  </si>
  <si>
    <t>2782/QĐ-HVN</t>
  </si>
  <si>
    <t>06/09/2018</t>
  </si>
  <si>
    <t>4756/QĐ-HVN</t>
  </si>
  <si>
    <t>3763/QĐ-HVN</t>
  </si>
  <si>
    <t>31/10/2018</t>
  </si>
  <si>
    <t>1886/QĐ-HVN</t>
  </si>
  <si>
    <t>28/06/2018</t>
  </si>
  <si>
    <t>4283/QĐ-HVN</t>
  </si>
  <si>
    <t>30/11/2018</t>
  </si>
  <si>
    <t>25/HĐTG-HVN-SH</t>
  </si>
  <si>
    <t>08/04/2019</t>
  </si>
  <si>
    <t>3458/QĐ-HVN</t>
  </si>
  <si>
    <t>17/10/2018</t>
  </si>
  <si>
    <t>3463/QĐ-HVN</t>
  </si>
  <si>
    <t>174/QĐ-HVN</t>
  </si>
  <si>
    <t>09/02/2012</t>
  </si>
  <si>
    <t>27/06/2017</t>
  </si>
  <si>
    <t>4333/QĐ-HVN</t>
  </si>
  <si>
    <t>26/10/2017</t>
  </si>
  <si>
    <t>10/HĐTG-HVN-SLTTĐV</t>
  </si>
  <si>
    <t>299/QĐ-HVN</t>
  </si>
  <si>
    <t>20/01/2019</t>
  </si>
  <si>
    <t>2447/QĐ-HVN</t>
  </si>
  <si>
    <t>21/08/2018</t>
  </si>
  <si>
    <t>625/QĐ-HVN</t>
  </si>
  <si>
    <t>20/10/2017</t>
  </si>
  <si>
    <t>3058/QĐ-HVN</t>
  </si>
  <si>
    <t>29/09/2016</t>
  </si>
  <si>
    <t>04-2-19/HĐTG-HVN-SH</t>
  </si>
  <si>
    <t>03/07/2019</t>
  </si>
  <si>
    <t>2167/QĐ-NNH</t>
  </si>
  <si>
    <t>09/10/2014</t>
  </si>
  <si>
    <t>03-120/HĐTG-HVN-01</t>
  </si>
  <si>
    <t>01/08/2019</t>
  </si>
  <si>
    <t>1374/QĐ-NNH</t>
  </si>
  <si>
    <t>08/07/2014</t>
  </si>
  <si>
    <t>4009/QĐ-HVN</t>
  </si>
  <si>
    <t>15/12/2015</t>
  </si>
  <si>
    <t>12/HĐTG-HVN-CNSHĐV</t>
  </si>
  <si>
    <t>02/07/2019</t>
  </si>
  <si>
    <t>1133/QĐ-HVN</t>
  </si>
  <si>
    <t>49/HĐTG-HVN-CNVS</t>
  </si>
  <si>
    <t>15/07/2019</t>
  </si>
  <si>
    <t>2773/QĐ-HVN</t>
  </si>
  <si>
    <t>2446/QĐ-HVN</t>
  </si>
  <si>
    <t>10/07/2019</t>
  </si>
  <si>
    <t>2454/QĐ-HVN</t>
  </si>
  <si>
    <t>02-2-19/HĐTG-HVN-SH</t>
  </si>
  <si>
    <t>11-2-19/HĐTG-HVN-SH</t>
  </si>
  <si>
    <t>06-2-19/HĐTG-HVN-SH</t>
  </si>
  <si>
    <t>43/HĐTG-HVN-CNVS</t>
  </si>
  <si>
    <t>22/07/2019</t>
  </si>
  <si>
    <t>2815/QĐ-HVN</t>
  </si>
  <si>
    <t>05/08/2019</t>
  </si>
  <si>
    <t>42/HĐTG-HVN-CLT</t>
  </si>
  <si>
    <t>62/H?TG-HVN-DTG</t>
  </si>
  <si>
    <t>13/12/2018</t>
  </si>
  <si>
    <t>07-2-19/HĐTG-HVN-SH</t>
  </si>
  <si>
    <t>31/HĐTG-HVN-SH</t>
  </si>
  <si>
    <t>1714/QĐ-HVN</t>
  </si>
  <si>
    <t>11/06/2018</t>
  </si>
  <si>
    <t>4526/QĐ-HVN</t>
  </si>
  <si>
    <t>14/12/2018</t>
  </si>
  <si>
    <t>1618/QĐ-HVN</t>
  </si>
  <si>
    <t>07/06/2018</t>
  </si>
  <si>
    <t>32/HĐTG-HVN-SH</t>
  </si>
  <si>
    <t>2947/QĐ-HVN</t>
  </si>
  <si>
    <t>17/09/2018</t>
  </si>
  <si>
    <t>2920/QĐ-HVN</t>
  </si>
  <si>
    <t>14/09/2018</t>
  </si>
  <si>
    <t>09-2-19/HĐTG-HVN-SH</t>
  </si>
  <si>
    <t>17/HĐTG-HVN-HS&amp;CNSHTP</t>
  </si>
  <si>
    <t>18/07/2019</t>
  </si>
  <si>
    <t>3052/QĐ-HVN</t>
  </si>
  <si>
    <t>24/09/2018</t>
  </si>
  <si>
    <t>02/HĐTG-HVN-2019</t>
  </si>
  <si>
    <t>09/08/2019</t>
  </si>
  <si>
    <t>08-2-19/HĐTG-HVN-SH</t>
  </si>
  <si>
    <t>47/HĐTG-HVN-CNVS</t>
  </si>
  <si>
    <t>20/07/2019</t>
  </si>
  <si>
    <t>50/HĐTG-HVN-CNVS</t>
  </si>
  <si>
    <t>48/HĐTG-HVN-CNVS</t>
  </si>
  <si>
    <t>13/HĐTG-HVN-CNSHĐV</t>
  </si>
  <si>
    <t>4511/QĐ-HVN</t>
  </si>
  <si>
    <t>3053/QĐ-HVN</t>
  </si>
  <si>
    <t>51/HĐTG-HVN-CNVS</t>
  </si>
  <si>
    <t>23/07/2019</t>
  </si>
  <si>
    <t>Hướng dẫn 2 HV_Cao học NN</t>
  </si>
  <si>
    <t>Hướng dẫn 1 Khóa luận TT_CLC</t>
  </si>
  <si>
    <t>Hướng dẫn 1 HV_Cao học NN</t>
  </si>
  <si>
    <t>Nguyễn Chí Anh Đức</t>
  </si>
  <si>
    <t>Nguyễn Thanh Sơn</t>
  </si>
  <si>
    <t>Nguyễn Thị Kim Dung</t>
  </si>
  <si>
    <t>Xengphavone Khonemany</t>
  </si>
  <si>
    <t>Nguyễn Thị Ngọc Duyên</t>
  </si>
  <si>
    <t>Chử Tuyết Nhung</t>
  </si>
  <si>
    <t>Nguyễn Thị Hà</t>
  </si>
  <si>
    <t>Hoàng Thị Như Nụ</t>
  </si>
  <si>
    <t>Ngô Văn Ngọc</t>
  </si>
  <si>
    <t>Phạm Văn Thuận</t>
  </si>
  <si>
    <t>Nguyễn Thọ Hoàng</t>
  </si>
  <si>
    <t>Bùi Thanh Trúc</t>
  </si>
  <si>
    <t>Vũ Thảo Anh</t>
  </si>
  <si>
    <t>Chu Văn Anh</t>
  </si>
  <si>
    <t>Phạm Thị Thanh Mừng</t>
  </si>
  <si>
    <t>Phạm Văn Hiển</t>
  </si>
  <si>
    <t>Đỗ Ngọc Dương</t>
  </si>
  <si>
    <t>Nguyễn Thị Ngọc Anh</t>
  </si>
  <si>
    <t>Nguyễn Văn  Đức</t>
  </si>
  <si>
    <t>Nguyễn Mạnh Cường</t>
  </si>
  <si>
    <t>Nguyễn Ngọc Tân</t>
  </si>
  <si>
    <t>Vương Thanh Tâm</t>
  </si>
  <si>
    <t>Nguyễn Thị Thanh Thủy</t>
  </si>
  <si>
    <t>Nguyễn Anh Tuấn</t>
  </si>
  <si>
    <t>Nguyễn Mạnh Hùng</t>
  </si>
  <si>
    <t>Hà Mạnh Thắng</t>
  </si>
  <si>
    <t>Lê Thành Công</t>
  </si>
  <si>
    <t>Phạm Thị Bình</t>
  </si>
  <si>
    <t>Nguyễn Thị Bình</t>
  </si>
  <si>
    <t>Nguyễn Thị Thu Hường</t>
  </si>
  <si>
    <t>Nguyễn Thị Diệu Hương</t>
  </si>
  <si>
    <t>Lê Minh Thùy</t>
  </si>
  <si>
    <t>Mai Xuân Đại</t>
  </si>
  <si>
    <t>Trần Thị Tuyết</t>
  </si>
  <si>
    <t>Lê Minh Nguyệt</t>
  </si>
  <si>
    <t>Nguyễn Thị Lan Hương</t>
  </si>
  <si>
    <t>Vũ Thắng Phương</t>
  </si>
  <si>
    <t>Cao Thị Trang</t>
  </si>
  <si>
    <t>Trần Văn Toản</t>
  </si>
  <si>
    <t>Đinh Toàn Thắng</t>
  </si>
  <si>
    <t>Nguyễn Đinh Văn</t>
  </si>
  <si>
    <t>Hoàng Nữ Hải Yến</t>
  </si>
  <si>
    <t>Phương Hữu Pha</t>
  </si>
  <si>
    <t>Đào Hải Long</t>
  </si>
  <si>
    <t>Đỗ Ngọc Hà</t>
  </si>
  <si>
    <t>Nguyễn Thái Sơn</t>
  </si>
  <si>
    <t>Mai Thị Thủy</t>
  </si>
  <si>
    <t>Văn Thị Chiều</t>
  </si>
  <si>
    <t>Đỗ Thị Hương</t>
  </si>
  <si>
    <t>Vừ A Sà</t>
  </si>
  <si>
    <t>Phạm Hồng Ngọc</t>
  </si>
  <si>
    <t>Nguyễn Văn Khải</t>
  </si>
  <si>
    <t>Đỗ Văn Huy</t>
  </si>
  <si>
    <t>Nguyễn Văn Diện</t>
  </si>
  <si>
    <t>Nguyễn Đình Thạo</t>
  </si>
  <si>
    <t>Đặng Trọng Đạt</t>
  </si>
  <si>
    <t>Trần Văn Truyền</t>
  </si>
  <si>
    <t>Hoàng Văn Dương</t>
  </si>
  <si>
    <t>Ngô Thị Thủy</t>
  </si>
  <si>
    <t>Ly A Chứ</t>
  </si>
  <si>
    <t>Phạm Thị Đào Tâm</t>
  </si>
  <si>
    <t>Nguyễn Quỳnh Trang</t>
  </si>
  <si>
    <t>Nguyễn Việt Dũng</t>
  </si>
  <si>
    <t>Phạm Vũ Thuận</t>
  </si>
  <si>
    <t>Đặng Thị Hường</t>
  </si>
  <si>
    <t>Vũ Thị Loan</t>
  </si>
  <si>
    <t>Ngô Ngọc Duy</t>
  </si>
  <si>
    <t>Trần Thị Thu Hà</t>
  </si>
  <si>
    <t>Phạm Huy Hiệp</t>
  </si>
  <si>
    <t>Bùi Đức Thịnh</t>
  </si>
  <si>
    <t>Đỗ Thị Ngọc ánh</t>
  </si>
  <si>
    <t>Lê Thu Hà</t>
  </si>
  <si>
    <t>Nguyễn Xuân Hưng</t>
  </si>
  <si>
    <t>Đinh Văn Cộng</t>
  </si>
  <si>
    <t>Đinh Việt Quang</t>
  </si>
  <si>
    <t>Chu An Trường</t>
  </si>
  <si>
    <t>Hoàng Mạnh Tiến</t>
  </si>
  <si>
    <t>Phạm Sỹ Liêm</t>
  </si>
  <si>
    <t>Lê Quốc Việt</t>
  </si>
  <si>
    <t>Phạm Minh Châu</t>
  </si>
  <si>
    <t>Lưu Thị Thu Hương</t>
  </si>
  <si>
    <t>Trần Thị Hoa</t>
  </si>
  <si>
    <t>Nguyễn Thị Khánh Hòa</t>
  </si>
  <si>
    <t>Lâm Thương Thương</t>
  </si>
  <si>
    <t>Nguyễn Thị Trang</t>
  </si>
  <si>
    <t>Trần Thanh Nam</t>
  </si>
  <si>
    <t>Nguyễn Thị Bích Liên</t>
  </si>
  <si>
    <t>Nguyễn Thị Phương Duyên</t>
  </si>
  <si>
    <t>Nguyễn Thị Khánh Ly</t>
  </si>
  <si>
    <t>Phạm Mai Hương</t>
  </si>
  <si>
    <t>Nguyễn Thị Thủy</t>
  </si>
  <si>
    <t>Trần Thị Mỹ Duyên</t>
  </si>
  <si>
    <t>Trần Bình</t>
  </si>
  <si>
    <t>Nguyễn Thị Liên</t>
  </si>
  <si>
    <t>Nguyễn Phương Ngân</t>
  </si>
  <si>
    <t>Phạm Thị Quyên</t>
  </si>
  <si>
    <t>Hoàng Thị Lương</t>
  </si>
  <si>
    <t>Kim Thị Vân</t>
  </si>
  <si>
    <t>Trần Thị Lý</t>
  </si>
  <si>
    <t>Vũ Văn Đích</t>
  </si>
  <si>
    <t>Phạm Đức Anh</t>
  </si>
  <si>
    <t>Đỗ Thanh Tùng</t>
  </si>
  <si>
    <t>Đỗ Xuân Cơ</t>
  </si>
  <si>
    <t>Nguyễn Thị Bích Diệp</t>
  </si>
  <si>
    <t>Nguyễn Thị Nhung</t>
  </si>
  <si>
    <t>Vũ Thị Ngọc Diệp</t>
  </si>
  <si>
    <t>Nguyễn Thị Thanh Tâm</t>
  </si>
  <si>
    <t>Bùi Thị Thu Yến</t>
  </si>
  <si>
    <t>Tạ Điệp Viễn Phương</t>
  </si>
  <si>
    <t>Touy Noymany</t>
  </si>
  <si>
    <t>Nguyễn Thị Lan</t>
  </si>
  <si>
    <t>Khamla Thammavong</t>
  </si>
  <si>
    <t>Nguyễn Chí Dần</t>
  </si>
  <si>
    <t>Ngô Văn Tùng</t>
  </si>
  <si>
    <t>Đỗ Thị Thảo</t>
  </si>
  <si>
    <t>Đỗ Thị Hải Vân</t>
  </si>
  <si>
    <t>Nguyễn Thị Vân Anh</t>
  </si>
  <si>
    <t>Nguyễn Văn Điển</t>
  </si>
  <si>
    <t>Dương Thị Tứ</t>
  </si>
  <si>
    <t>Cao Thị Kim Tuyến</t>
  </si>
  <si>
    <t>Nguyễn Thị Phương Hoa</t>
  </si>
  <si>
    <t>Phạm Đình Quý</t>
  </si>
  <si>
    <t>Phan Thị Thu Hà</t>
  </si>
  <si>
    <t>Khà Thị Tím</t>
  </si>
  <si>
    <t>Đặng Đình Toản</t>
  </si>
  <si>
    <t>Phạm Ngọc Tùng</t>
  </si>
  <si>
    <t>Nguyễn Vũ Dũng</t>
  </si>
  <si>
    <t>Phạm Hải Sơn</t>
  </si>
  <si>
    <t>Đào Việt An</t>
  </si>
  <si>
    <t>Trương Thị Thanh Nga</t>
  </si>
  <si>
    <t>Đỗ Hoàng Tuấn</t>
  </si>
  <si>
    <t>Nguyễn Thanh Bình</t>
  </si>
  <si>
    <t>Nguyễn Thị Lưu</t>
  </si>
  <si>
    <t>Nguyễn Thị Việt Hà</t>
  </si>
  <si>
    <t>Nguyễn Thị Phượng</t>
  </si>
  <si>
    <t>Dương Thị Phúc</t>
  </si>
  <si>
    <t>Trần Thị Giang</t>
  </si>
  <si>
    <t>Phạm Tuấn Phong</t>
  </si>
  <si>
    <t>Nguyễn Thế Tuấn</t>
  </si>
  <si>
    <t>Nguyễn Đình Hữu</t>
  </si>
  <si>
    <t>Nguyễn Hồng Việt</t>
  </si>
  <si>
    <t>Vũ Thị Phương Anh</t>
  </si>
  <si>
    <t>Vũ Thị Hoài Thương</t>
  </si>
  <si>
    <t>Trần Thị Lợi</t>
  </si>
  <si>
    <t>Trần Hữu Hiển</t>
  </si>
  <si>
    <t>Bùi Thị Thanh</t>
  </si>
  <si>
    <t>Nguyễn Quốc Huy</t>
  </si>
  <si>
    <t>Nguyễn Hương Giang</t>
  </si>
  <si>
    <t>Lưu Trung Hiếu</t>
  </si>
  <si>
    <t>Nguyễn Tuấn Hùng</t>
  </si>
  <si>
    <t>Hà Thị Anh</t>
  </si>
  <si>
    <t>Lê Việt  Hà</t>
  </si>
  <si>
    <t>Cao Thị Thu Trang</t>
  </si>
  <si>
    <t>Hà Viết Tâm</t>
  </si>
  <si>
    <t>Bùi Thị Nhâm</t>
  </si>
  <si>
    <t>Nguyễn Thị Phương Hoài</t>
  </si>
  <si>
    <t>Quách Văn Ngoan</t>
  </si>
  <si>
    <t>Hồ Minh Đức</t>
  </si>
  <si>
    <t>Nguyễn Đức Lương</t>
  </si>
  <si>
    <t>Vũ Đình Khải</t>
  </si>
  <si>
    <t>Nguyễn Tiến Hưng</t>
  </si>
  <si>
    <t>Hà Thế Long</t>
  </si>
  <si>
    <t>Nguyễn Thị Thảo Linh</t>
  </si>
  <si>
    <t>Nguyễn Thị Quỳnh Nga</t>
  </si>
  <si>
    <t>Phạm Thị Vui</t>
  </si>
  <si>
    <t>Mai Thị Thương</t>
  </si>
  <si>
    <t>Đỗ Thị Trang</t>
  </si>
  <si>
    <t>Nguyễn Thị Huyền</t>
  </si>
  <si>
    <t>Minh Thị Hằng</t>
  </si>
  <si>
    <t>Dương Thị Lan Anh</t>
  </si>
  <si>
    <t>Nguyễn Tiến Long</t>
  </si>
  <si>
    <t>Nguyễn Đình Diện</t>
  </si>
  <si>
    <t>Trần Trung Thông</t>
  </si>
  <si>
    <t>Nguyễn Thị Lành</t>
  </si>
  <si>
    <t>Nguyễn Nhật Ninh</t>
  </si>
  <si>
    <t>Nguyễn Hữu Hải</t>
  </si>
  <si>
    <t>Lê Phi Hùng</t>
  </si>
  <si>
    <t>Nguyễn Thị Hải Ninh</t>
  </si>
  <si>
    <t>Phùng Quang Huấn</t>
  </si>
  <si>
    <t>Lê Phương Chi</t>
  </si>
  <si>
    <t>Ma Thị Dược</t>
  </si>
  <si>
    <t>Nguyễn Thị Thìn</t>
  </si>
  <si>
    <t>Lương Đình Huy</t>
  </si>
  <si>
    <t>Đào Ngọc ánh</t>
  </si>
  <si>
    <t>Vũ Phương Duy</t>
  </si>
  <si>
    <t>Lê Thị Phương Dung</t>
  </si>
  <si>
    <t>Nguyễn Hoàng An</t>
  </si>
  <si>
    <t>Nguyễn Thị Thu Hiền</t>
  </si>
  <si>
    <t>Nguyễn Hữu Đạt</t>
  </si>
  <si>
    <t>Nguyễn Anh Minh</t>
  </si>
  <si>
    <t>Phạm Thị Quỳnh Trang</t>
  </si>
  <si>
    <t>Nguyễn Thị Hải Yến</t>
  </si>
  <si>
    <t>Nguyễn Tài Toàn</t>
  </si>
  <si>
    <t>Đỗ Quốc Hưng</t>
  </si>
  <si>
    <t>NH0</t>
  </si>
  <si>
    <t>TY0</t>
  </si>
  <si>
    <t>KT0</t>
  </si>
  <si>
    <t>QL1</t>
  </si>
  <si>
    <t>QL0</t>
  </si>
  <si>
    <t>SH0</t>
  </si>
  <si>
    <t>CP0</t>
  </si>
  <si>
    <t>CN0</t>
  </si>
  <si>
    <t>CN2</t>
  </si>
  <si>
    <t>SH3</t>
  </si>
  <si>
    <t>MT0</t>
  </si>
  <si>
    <t>CD4</t>
  </si>
  <si>
    <t>KT1</t>
  </si>
  <si>
    <t>KT5</t>
  </si>
  <si>
    <t>QL4</t>
  </si>
  <si>
    <t>CD0</t>
  </si>
  <si>
    <t>SH1</t>
  </si>
  <si>
    <t>KE5</t>
  </si>
  <si>
    <t>KT6</t>
  </si>
  <si>
    <t>KT4</t>
  </si>
  <si>
    <t>NH1</t>
  </si>
  <si>
    <t>QL5</t>
  </si>
  <si>
    <t>TY5</t>
  </si>
  <si>
    <t>TY6</t>
  </si>
  <si>
    <t>CD5</t>
  </si>
  <si>
    <t>SH4</t>
  </si>
  <si>
    <t>NH3</t>
  </si>
  <si>
    <t>KE4</t>
  </si>
  <si>
    <t>MT2</t>
  </si>
  <si>
    <t>KT2</t>
  </si>
  <si>
    <t>CP1</t>
  </si>
  <si>
    <t>QL6</t>
  </si>
  <si>
    <t>TY4</t>
  </si>
  <si>
    <t>MT4</t>
  </si>
  <si>
    <t>CN1</t>
  </si>
  <si>
    <t>NH6</t>
  </si>
  <si>
    <t>CP3</t>
  </si>
  <si>
    <t>SH2</t>
  </si>
  <si>
    <t>TS2</t>
  </si>
  <si>
    <t>CD7</t>
  </si>
  <si>
    <t>BẢNG CHI TIẾT THANH TOÁN TIỀN HƯỚNG DẪN LUẬN ÁN, LUẬN VĂN, KHÓA LUẬN, CHUYÊN ĐỀ TỐT NGHIỆP HỌC KỲ I NĂM HỌC 2019-2020</t>
  </si>
  <si>
    <t>30/HĐTG-HVN-BMKTTNMT</t>
  </si>
  <si>
    <t>31/HĐTG-HVN-BMKTTNMT</t>
  </si>
  <si>
    <t>33/HĐTG-HVN-BMKTTNMT</t>
  </si>
  <si>
    <t>34/HĐTG-HVN-BMKTTNMT</t>
  </si>
  <si>
    <t>32/HĐTG-HVN-BMKTTNMT</t>
  </si>
  <si>
    <t>HỌC KỲ I NĂM HỌC 2019-2020</t>
  </si>
  <si>
    <r>
      <t xml:space="preserve">(Kèm theo Quyết định số  </t>
    </r>
    <r>
      <rPr>
        <b/>
        <sz val="14"/>
        <rFont val="Times New Roman"/>
        <family val="1"/>
      </rPr>
      <t>88</t>
    </r>
    <r>
      <rPr>
        <sz val="14"/>
        <rFont val="Times New Roman"/>
        <family val="1"/>
      </rPr>
      <t xml:space="preserve"> /QĐ-HVN ngày  10   tháng  01  năm 2020</t>
    </r>
  </si>
  <si>
    <r>
      <t xml:space="preserve">(Kèm theo Quyết định số  </t>
    </r>
    <r>
      <rPr>
        <b/>
        <sz val="14"/>
        <rFont val="Times New Roman"/>
        <family val="1"/>
      </rPr>
      <t xml:space="preserve"> 88</t>
    </r>
    <r>
      <rPr>
        <sz val="14"/>
        <rFont val="Times New Roman"/>
        <family val="1"/>
      </rPr>
      <t xml:space="preserve">    /QĐ-HVN ngày    10   tháng  01  năm 2020 của Giám đốc Học viện Nông nghiệp Việt Nam)</t>
    </r>
  </si>
</sst>
</file>

<file path=xl/styles.xml><?xml version="1.0" encoding="utf-8"?>
<styleSheet xmlns="http://schemas.openxmlformats.org/spreadsheetml/2006/main">
  <numFmts count="3">
    <numFmt numFmtId="171" formatCode="_(* #,##0.00_);_(* \(#,##0.00\);_(* &quot;-&quot;??_);_(@_)"/>
    <numFmt numFmtId="173" formatCode="_(* #,##0_);_(* \(#,##0\);_(* &quot;-&quot;??_);_(@_)"/>
    <numFmt numFmtId="189" formatCode="#,##0.0"/>
  </numFmts>
  <fonts count="38">
    <font>
      <sz val="12"/>
      <name val="Times New Roman"/>
    </font>
    <font>
      <sz val="12"/>
      <name val="Times New Roman"/>
    </font>
    <font>
      <sz val="8"/>
      <name val="Times New Roman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.VnTime"/>
    </font>
    <font>
      <sz val="10"/>
      <name val=".VnArial"/>
      <family val="2"/>
    </font>
    <font>
      <sz val="10"/>
      <name val="VNI-Times"/>
    </font>
    <font>
      <sz val="12"/>
      <name val=".VnTime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sz val="8"/>
      <color indexed="81"/>
      <name val="Tahoma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12"/>
      </top>
      <bottom style="hair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171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3" fillId="0" borderId="0"/>
    <xf numFmtId="0" fontId="22" fillId="0" borderId="0"/>
    <xf numFmtId="0" fontId="23" fillId="0" borderId="0"/>
    <xf numFmtId="0" fontId="24" fillId="0" borderId="0"/>
    <xf numFmtId="0" fontId="3" fillId="0" borderId="0"/>
    <xf numFmtId="0" fontId="25" fillId="23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47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173" fontId="30" fillId="0" borderId="0" xfId="28" applyNumberFormat="1" applyFont="1" applyFill="1" applyAlignment="1" applyProtection="1">
      <alignment vertical="center"/>
      <protection hidden="1"/>
    </xf>
    <xf numFmtId="0" fontId="31" fillId="0" borderId="0" xfId="41" applyFont="1" applyFill="1" applyAlignment="1" applyProtection="1">
      <alignment horizontal="center"/>
      <protection hidden="1"/>
    </xf>
    <xf numFmtId="0" fontId="32" fillId="0" borderId="0" xfId="41" applyFont="1" applyFill="1" applyAlignment="1" applyProtection="1">
      <alignment horizontal="center"/>
      <protection hidden="1"/>
    </xf>
    <xf numFmtId="0" fontId="3" fillId="0" borderId="0" xfId="42" applyFont="1"/>
    <xf numFmtId="0" fontId="5" fillId="0" borderId="0" xfId="42" applyFont="1" applyFill="1" applyAlignment="1" applyProtection="1">
      <alignment horizontal="center" vertical="center" wrapText="1"/>
      <protection hidden="1"/>
    </xf>
    <xf numFmtId="0" fontId="33" fillId="0" borderId="0" xfId="41" applyFont="1" applyFill="1" applyProtection="1">
      <protection hidden="1"/>
    </xf>
    <xf numFmtId="0" fontId="34" fillId="0" borderId="0" xfId="41" applyFont="1" applyFill="1" applyProtection="1">
      <protection hidden="1"/>
    </xf>
    <xf numFmtId="0" fontId="35" fillId="0" borderId="0" xfId="42" applyFont="1" applyFill="1" applyAlignment="1" applyProtection="1">
      <alignment vertical="center"/>
      <protection hidden="1"/>
    </xf>
    <xf numFmtId="0" fontId="36" fillId="0" borderId="0" xfId="42" applyFont="1" applyFill="1" applyAlignment="1" applyProtection="1">
      <alignment horizontal="center" vertical="center"/>
      <protection hidden="1"/>
    </xf>
    <xf numFmtId="0" fontId="34" fillId="0" borderId="0" xfId="40" applyFont="1" applyFill="1" applyAlignment="1" applyProtection="1">
      <alignment horizontal="center"/>
      <protection hidden="1"/>
    </xf>
    <xf numFmtId="0" fontId="34" fillId="0" borderId="0" xfId="41" applyFont="1" applyFill="1" applyAlignment="1" applyProtection="1">
      <alignment horizontal="center"/>
      <protection hidden="1"/>
    </xf>
    <xf numFmtId="0" fontId="33" fillId="0" borderId="0" xfId="39" applyFont="1" applyFill="1" applyAlignment="1">
      <alignment horizontal="center" vertical="center"/>
    </xf>
    <xf numFmtId="0" fontId="33" fillId="0" borderId="0" xfId="39" applyFont="1" applyFill="1" applyAlignment="1">
      <alignment vertical="center"/>
    </xf>
    <xf numFmtId="0" fontId="33" fillId="0" borderId="0" xfId="39" applyFont="1" applyFill="1" applyAlignment="1">
      <alignment vertical="center" wrapText="1"/>
    </xf>
    <xf numFmtId="1" fontId="33" fillId="0" borderId="0" xfId="39" applyNumberFormat="1" applyFont="1" applyFill="1" applyAlignment="1">
      <alignment vertical="center"/>
    </xf>
    <xf numFmtId="0" fontId="33" fillId="0" borderId="0" xfId="39" applyFont="1" applyFill="1" applyAlignment="1">
      <alignment horizontal="left" vertical="center"/>
    </xf>
    <xf numFmtId="2" fontId="33" fillId="0" borderId="0" xfId="39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3" fillId="0" borderId="10" xfId="0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49" fontId="3" fillId="0" borderId="16" xfId="0" applyNumberFormat="1" applyFont="1" applyFill="1" applyBorder="1" applyAlignment="1">
      <alignment vertical="center"/>
    </xf>
    <xf numFmtId="49" fontId="33" fillId="0" borderId="10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0" xfId="0" applyFont="1" applyFill="1" applyAlignment="1">
      <alignment vertical="center"/>
    </xf>
    <xf numFmtId="0" fontId="32" fillId="0" borderId="0" xfId="0" applyFont="1" applyFill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vertical="center"/>
    </xf>
    <xf numFmtId="0" fontId="33" fillId="0" borderId="18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33" fillId="0" borderId="10" xfId="0" applyFont="1" applyFill="1" applyBorder="1" applyAlignment="1">
      <alignment vertical="center" wrapText="1"/>
    </xf>
    <xf numFmtId="0" fontId="33" fillId="0" borderId="10" xfId="0" applyNumberFormat="1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2" fillId="0" borderId="19" xfId="0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49" fontId="32" fillId="0" borderId="19" xfId="0" applyNumberFormat="1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vertical="center"/>
    </xf>
    <xf numFmtId="3" fontId="32" fillId="0" borderId="11" xfId="28" applyNumberFormat="1" applyFont="1" applyFill="1" applyBorder="1" applyAlignment="1">
      <alignment horizontal="center" vertical="center"/>
    </xf>
    <xf numFmtId="49" fontId="33" fillId="0" borderId="11" xfId="0" applyNumberFormat="1" applyFont="1" applyFill="1" applyBorder="1" applyAlignment="1">
      <alignment vertical="center"/>
    </xf>
    <xf numFmtId="0" fontId="33" fillId="0" borderId="1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3" fontId="32" fillId="0" borderId="0" xfId="28" applyNumberFormat="1" applyFont="1" applyFill="1" applyBorder="1" applyAlignment="1">
      <alignment horizontal="center" vertical="center"/>
    </xf>
    <xf numFmtId="173" fontId="32" fillId="0" borderId="0" xfId="28" applyNumberFormat="1" applyFont="1" applyFill="1" applyBorder="1" applyAlignment="1">
      <alignment vertical="center"/>
    </xf>
    <xf numFmtId="49" fontId="33" fillId="0" borderId="0" xfId="0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left" vertical="center"/>
    </xf>
    <xf numFmtId="3" fontId="3" fillId="0" borderId="16" xfId="0" applyNumberFormat="1" applyFont="1" applyFill="1" applyBorder="1" applyAlignment="1">
      <alignment vertical="center"/>
    </xf>
    <xf numFmtId="3" fontId="33" fillId="0" borderId="11" xfId="0" applyNumberFormat="1" applyFont="1" applyFill="1" applyBorder="1" applyAlignment="1">
      <alignment vertical="center"/>
    </xf>
    <xf numFmtId="3" fontId="32" fillId="0" borderId="11" xfId="28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14" fontId="33" fillId="0" borderId="10" xfId="0" applyNumberFormat="1" applyFont="1" applyFill="1" applyBorder="1" applyAlignment="1">
      <alignment horizontal="center" vertical="center"/>
    </xf>
    <xf numFmtId="14" fontId="33" fillId="0" borderId="1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2" fillId="0" borderId="19" xfId="0" applyFont="1" applyFill="1" applyBorder="1" applyAlignment="1">
      <alignment horizontal="left" vertical="center"/>
    </xf>
    <xf numFmtId="3" fontId="32" fillId="0" borderId="0" xfId="28" applyNumberFormat="1" applyFont="1" applyFill="1" applyBorder="1" applyAlignment="1">
      <alignment vertical="center"/>
    </xf>
    <xf numFmtId="0" fontId="3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/>
    </xf>
    <xf numFmtId="0" fontId="33" fillId="0" borderId="11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left" vertical="center"/>
    </xf>
    <xf numFmtId="3" fontId="32" fillId="0" borderId="0" xfId="0" applyNumberFormat="1" applyFont="1" applyFill="1" applyBorder="1" applyAlignment="1">
      <alignment horizontal="right" vertical="center"/>
    </xf>
    <xf numFmtId="0" fontId="33" fillId="0" borderId="22" xfId="0" applyFont="1" applyFill="1" applyBorder="1" applyAlignment="1">
      <alignment horizontal="center" vertical="center"/>
    </xf>
    <xf numFmtId="0" fontId="33" fillId="0" borderId="23" xfId="0" applyFont="1" applyFill="1" applyBorder="1" applyAlignment="1">
      <alignment vertical="center"/>
    </xf>
    <xf numFmtId="0" fontId="33" fillId="0" borderId="24" xfId="0" applyFont="1" applyFill="1" applyBorder="1" applyAlignment="1">
      <alignment vertical="center"/>
    </xf>
    <xf numFmtId="3" fontId="33" fillId="0" borderId="22" xfId="28" applyNumberFormat="1" applyFont="1" applyFill="1" applyBorder="1" applyAlignment="1">
      <alignment vertical="center"/>
    </xf>
    <xf numFmtId="0" fontId="33" fillId="0" borderId="22" xfId="0" applyNumberFormat="1" applyFont="1" applyFill="1" applyBorder="1" applyAlignment="1">
      <alignment vertical="center"/>
    </xf>
    <xf numFmtId="49" fontId="33" fillId="0" borderId="22" xfId="0" applyNumberFormat="1" applyFont="1" applyFill="1" applyBorder="1" applyAlignment="1">
      <alignment vertical="center"/>
    </xf>
    <xf numFmtId="0" fontId="33" fillId="0" borderId="22" xfId="0" applyFont="1" applyFill="1" applyBorder="1" applyAlignment="1">
      <alignment vertical="center" wrapText="1"/>
    </xf>
    <xf numFmtId="3" fontId="33" fillId="0" borderId="10" xfId="28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3" fillId="0" borderId="19" xfId="0" applyNumberFormat="1" applyFont="1" applyFill="1" applyBorder="1" applyAlignment="1">
      <alignment vertical="center"/>
    </xf>
    <xf numFmtId="173" fontId="3" fillId="0" borderId="19" xfId="28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center" vertical="center"/>
    </xf>
    <xf numFmtId="3" fontId="3" fillId="0" borderId="22" xfId="28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10" xfId="0" applyNumberFormat="1" applyFont="1" applyFill="1" applyBorder="1" applyAlignment="1">
      <alignment horizontal="center" vertical="center"/>
    </xf>
    <xf numFmtId="3" fontId="3" fillId="0" borderId="10" xfId="28" applyNumberFormat="1" applyFont="1" applyFill="1" applyBorder="1" applyAlignment="1">
      <alignment vertical="center"/>
    </xf>
    <xf numFmtId="0" fontId="33" fillId="0" borderId="22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/>
    </xf>
    <xf numFmtId="0" fontId="5" fillId="0" borderId="0" xfId="0" applyFont="1"/>
    <xf numFmtId="0" fontId="3" fillId="0" borderId="0" xfId="0" applyFont="1"/>
    <xf numFmtId="189" fontId="3" fillId="0" borderId="0" xfId="0" applyNumberFormat="1" applyFont="1" applyFill="1" applyBorder="1" applyAlignment="1">
      <alignment vertical="center"/>
    </xf>
    <xf numFmtId="0" fontId="3" fillId="0" borderId="23" xfId="0" applyNumberFormat="1" applyFont="1" applyFill="1" applyBorder="1" applyAlignment="1">
      <alignment vertical="center"/>
    </xf>
    <xf numFmtId="0" fontId="3" fillId="0" borderId="24" xfId="0" applyNumberFormat="1" applyFont="1" applyFill="1" applyBorder="1" applyAlignment="1">
      <alignment vertical="center"/>
    </xf>
    <xf numFmtId="0" fontId="3" fillId="0" borderId="17" xfId="0" applyNumberFormat="1" applyFont="1" applyFill="1" applyBorder="1" applyAlignment="1">
      <alignment vertical="center"/>
    </xf>
    <xf numFmtId="0" fontId="3" fillId="0" borderId="18" xfId="0" applyNumberFormat="1" applyFont="1" applyFill="1" applyBorder="1" applyAlignment="1">
      <alignment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5" xfId="0" applyNumberFormat="1" applyFont="1" applyFill="1" applyBorder="1" applyAlignment="1">
      <alignment horizontal="center" vertical="center"/>
    </xf>
    <xf numFmtId="3" fontId="3" fillId="0" borderId="25" xfId="28" applyNumberFormat="1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3" fillId="0" borderId="14" xfId="0" applyNumberFormat="1" applyFont="1" applyFill="1" applyBorder="1" applyAlignment="1">
      <alignment vertical="center"/>
    </xf>
    <xf numFmtId="0" fontId="3" fillId="0" borderId="15" xfId="0" applyNumberFormat="1" applyFont="1" applyFill="1" applyBorder="1" applyAlignment="1">
      <alignment vertical="center"/>
    </xf>
    <xf numFmtId="49" fontId="33" fillId="0" borderId="26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2" fillId="0" borderId="11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/>
    </xf>
    <xf numFmtId="49" fontId="32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32" fillId="0" borderId="12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32" fillId="0" borderId="27" xfId="0" applyFont="1" applyFill="1" applyBorder="1" applyAlignment="1">
      <alignment horizontal="center" vertical="center"/>
    </xf>
    <xf numFmtId="0" fontId="32" fillId="0" borderId="28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omma" xfId="28" builtinId="3"/>
    <cellStyle name="Check Cell" xfId="27" builtinId="2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3" xfId="38"/>
    <cellStyle name="Normal_01_Vuot_gio_Ky_I_2016_2017" xfId="39"/>
    <cellStyle name="Normal_Dichso" xfId="40"/>
    <cellStyle name="Normal_DocSoUnicode" xfId="41"/>
    <cellStyle name="Normal_Lenh_chi_VietinBank" xfId="42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8"/>
  <sheetViews>
    <sheetView workbookViewId="0">
      <selection activeCell="A2" sqref="A2:C18"/>
    </sheetView>
  </sheetViews>
  <sheetFormatPr defaultRowHeight="15.75"/>
  <cols>
    <col min="1" max="1" width="3.5" bestFit="1" customWidth="1"/>
    <col min="2" max="2" width="6.375" bestFit="1" customWidth="1"/>
    <col min="3" max="3" width="23.875" bestFit="1" customWidth="1"/>
    <col min="5" max="5" width="11.625" bestFit="1" customWidth="1"/>
    <col min="7" max="7" width="9.625" customWidth="1"/>
  </cols>
  <sheetData>
    <row r="2" spans="1:3">
      <c r="A2" t="s">
        <v>21</v>
      </c>
      <c r="B2" t="s">
        <v>22</v>
      </c>
      <c r="C2" t="s">
        <v>23</v>
      </c>
    </row>
    <row r="3" spans="1:3">
      <c r="A3" s="115" t="s">
        <v>24</v>
      </c>
      <c r="B3" s="116">
        <v>1</v>
      </c>
      <c r="C3" s="116" t="s">
        <v>218</v>
      </c>
    </row>
    <row r="4" spans="1:3">
      <c r="A4" s="115" t="s">
        <v>25</v>
      </c>
      <c r="B4" s="116">
        <v>2</v>
      </c>
      <c r="C4" s="116" t="s">
        <v>219</v>
      </c>
    </row>
    <row r="5" spans="1:3">
      <c r="A5" s="115" t="s">
        <v>26</v>
      </c>
      <c r="B5" s="116">
        <v>3</v>
      </c>
      <c r="C5" s="116" t="s">
        <v>222</v>
      </c>
    </row>
    <row r="6" spans="1:3">
      <c r="A6" s="115" t="s">
        <v>18</v>
      </c>
      <c r="B6" s="116">
        <v>4</v>
      </c>
      <c r="C6" s="116" t="s">
        <v>227</v>
      </c>
    </row>
    <row r="7" spans="1:3">
      <c r="A7" s="115" t="s">
        <v>27</v>
      </c>
      <c r="B7" s="116">
        <v>5</v>
      </c>
      <c r="C7" s="116" t="s">
        <v>223</v>
      </c>
    </row>
    <row r="8" spans="1:3">
      <c r="A8" s="115" t="s">
        <v>28</v>
      </c>
      <c r="B8" s="116">
        <v>6</v>
      </c>
      <c r="C8" s="116" t="s">
        <v>29</v>
      </c>
    </row>
    <row r="9" spans="1:3">
      <c r="A9" s="115" t="s">
        <v>30</v>
      </c>
      <c r="B9" s="116">
        <v>7</v>
      </c>
      <c r="C9" s="116" t="s">
        <v>31</v>
      </c>
    </row>
    <row r="10" spans="1:3">
      <c r="A10" s="115" t="s">
        <v>32</v>
      </c>
      <c r="B10" s="116">
        <v>8</v>
      </c>
      <c r="C10" s="116" t="s">
        <v>225</v>
      </c>
    </row>
    <row r="11" spans="1:3">
      <c r="A11" s="115" t="s">
        <v>33</v>
      </c>
      <c r="B11" s="116">
        <v>9</v>
      </c>
      <c r="C11" s="116" t="s">
        <v>220</v>
      </c>
    </row>
    <row r="12" spans="1:3">
      <c r="A12" s="115" t="s">
        <v>34</v>
      </c>
      <c r="B12" s="116">
        <v>10</v>
      </c>
      <c r="C12" s="116" t="s">
        <v>35</v>
      </c>
    </row>
    <row r="13" spans="1:3">
      <c r="A13" s="115" t="s">
        <v>36</v>
      </c>
      <c r="B13" s="116">
        <v>11</v>
      </c>
      <c r="C13" s="116" t="s">
        <v>221</v>
      </c>
    </row>
    <row r="14" spans="1:3">
      <c r="A14" s="115" t="s">
        <v>37</v>
      </c>
      <c r="B14" s="116">
        <v>12</v>
      </c>
      <c r="C14" s="116" t="s">
        <v>224</v>
      </c>
    </row>
    <row r="15" spans="1:3">
      <c r="A15" s="115" t="s">
        <v>38</v>
      </c>
      <c r="B15" s="116">
        <v>13</v>
      </c>
      <c r="C15" s="116" t="s">
        <v>226</v>
      </c>
    </row>
    <row r="16" spans="1:3">
      <c r="A16" s="115" t="s">
        <v>39</v>
      </c>
      <c r="B16" s="116">
        <v>14</v>
      </c>
      <c r="C16" s="116" t="s">
        <v>228</v>
      </c>
    </row>
    <row r="17" spans="1:3">
      <c r="A17" s="115" t="s">
        <v>40</v>
      </c>
      <c r="B17" s="116">
        <v>20</v>
      </c>
      <c r="C17" s="116" t="s">
        <v>41</v>
      </c>
    </row>
    <row r="18" spans="1:3">
      <c r="A18" s="115" t="s">
        <v>42</v>
      </c>
      <c r="B18" s="116">
        <v>33</v>
      </c>
      <c r="C18" s="116" t="s">
        <v>43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K27"/>
  <sheetViews>
    <sheetView showZeros="0" workbookViewId="0">
      <selection activeCell="D13" sqref="D13"/>
    </sheetView>
  </sheetViews>
  <sheetFormatPr defaultRowHeight="15"/>
  <cols>
    <col min="1" max="1" width="9" style="24"/>
    <col min="2" max="2" width="16.875" style="25" bestFit="1" customWidth="1"/>
    <col min="3" max="3" width="9" style="25"/>
    <col min="4" max="4" width="9" style="24"/>
    <col min="5" max="9" width="9" style="25"/>
    <col min="10" max="12" width="9" style="24"/>
    <col min="13" max="13" width="9" style="26"/>
    <col min="14" max="18" width="9" style="24"/>
    <col min="19" max="31" width="9" style="25"/>
    <col min="32" max="32" width="9" style="27"/>
    <col min="33" max="49" width="9" style="25"/>
    <col min="50" max="51" width="9" style="24"/>
    <col min="52" max="53" width="9" style="28"/>
    <col min="54" max="54" width="9" style="24"/>
    <col min="55" max="55" width="9" style="28"/>
    <col min="56" max="60" width="9" style="24"/>
    <col min="61" max="62" width="9" style="29"/>
    <col min="63" max="84" width="9" style="24"/>
    <col min="85" max="85" width="9" style="29"/>
    <col min="86" max="87" width="9" style="24"/>
    <col min="88" max="88" width="9" style="29"/>
    <col min="89" max="89" width="9" style="24"/>
    <col min="90" max="16384" width="9" style="25"/>
  </cols>
  <sheetData>
    <row r="1" spans="2:15" s="16" customFormat="1" ht="16.5">
      <c r="B1" s="13">
        <f>huong_dan_ky_I_2019_2020!G262</f>
        <v>322350000</v>
      </c>
      <c r="C1" s="14" t="str">
        <f>RIGHT("000000000000"&amp;ROUND(B1,0),12)</f>
        <v>000322350000</v>
      </c>
      <c r="D1" s="15">
        <v>1</v>
      </c>
      <c r="E1" s="15">
        <v>2</v>
      </c>
      <c r="F1" s="15">
        <v>3</v>
      </c>
      <c r="G1" s="15">
        <v>4</v>
      </c>
      <c r="H1" s="15">
        <v>5</v>
      </c>
      <c r="I1" s="15">
        <v>6</v>
      </c>
      <c r="J1" s="15">
        <v>7</v>
      </c>
      <c r="K1" s="15">
        <v>8</v>
      </c>
      <c r="L1" s="15">
        <v>9</v>
      </c>
      <c r="M1" s="15">
        <v>10</v>
      </c>
      <c r="N1" s="15">
        <v>11</v>
      </c>
      <c r="O1" s="15">
        <v>12</v>
      </c>
    </row>
    <row r="2" spans="2:15" s="16" customFormat="1" ht="25.5">
      <c r="B2" s="17" t="s">
        <v>159</v>
      </c>
      <c r="C2" s="18"/>
      <c r="D2" s="19">
        <f>VALUE(MID(C1,D1,1))</f>
        <v>0</v>
      </c>
      <c r="E2" s="19">
        <f>VALUE(MID(C1,E1,1))</f>
        <v>0</v>
      </c>
      <c r="F2" s="19">
        <f>VALUE(MID(C1,F1,1))</f>
        <v>0</v>
      </c>
      <c r="G2" s="19">
        <f>VALUE(MID(C1,G1,1))</f>
        <v>3</v>
      </c>
      <c r="H2" s="19">
        <f>VALUE(MID(C1,H1,1))</f>
        <v>2</v>
      </c>
      <c r="I2" s="19">
        <f>VALUE(MID(C1,I1,1))</f>
        <v>2</v>
      </c>
      <c r="J2" s="19">
        <f>VALUE(MID(C1,J1,1))</f>
        <v>3</v>
      </c>
      <c r="K2" s="19">
        <f>VALUE(MID(C1,K1,1))</f>
        <v>5</v>
      </c>
      <c r="L2" s="19">
        <f>VALUE(MID(C1,L1,1))</f>
        <v>0</v>
      </c>
      <c r="M2" s="19">
        <f>VALUE(MID(C1,M1,1))</f>
        <v>0</v>
      </c>
      <c r="N2" s="19">
        <f>VALUE(MID(C1,N1,1))</f>
        <v>0</v>
      </c>
      <c r="O2" s="19">
        <f>VALUE(MID(C1,O1,1))</f>
        <v>0</v>
      </c>
    </row>
    <row r="3" spans="2:15" s="16" customFormat="1" ht="16.5">
      <c r="B3" s="20"/>
      <c r="C3" s="18"/>
      <c r="D3" s="19">
        <f>SUM(D2:D2)</f>
        <v>0</v>
      </c>
      <c r="E3" s="19">
        <f>SUM(D2:E2)</f>
        <v>0</v>
      </c>
      <c r="F3" s="19">
        <f>SUM(D2:F2)</f>
        <v>0</v>
      </c>
      <c r="G3" s="19">
        <f>SUM(G2:G2)</f>
        <v>3</v>
      </c>
      <c r="H3" s="19">
        <f>SUM(G2:H2)</f>
        <v>5</v>
      </c>
      <c r="I3" s="19">
        <f>SUM(G2:I2)</f>
        <v>7</v>
      </c>
      <c r="J3" s="19">
        <f>SUM(J2:J2)</f>
        <v>3</v>
      </c>
      <c r="K3" s="19">
        <f>SUM(J2:K2)</f>
        <v>8</v>
      </c>
      <c r="L3" s="19">
        <f>SUM(J2:L2)</f>
        <v>8</v>
      </c>
      <c r="M3" s="19">
        <f>SUM(M2:M2)</f>
        <v>0</v>
      </c>
      <c r="N3" s="19">
        <f>SUM(M2:N2)</f>
        <v>0</v>
      </c>
      <c r="O3" s="19">
        <f>SUM(M2:O2)</f>
        <v>0</v>
      </c>
    </row>
    <row r="4" spans="2:15" s="16" customFormat="1" ht="16.5">
      <c r="B4" s="21"/>
      <c r="C4" s="18"/>
      <c r="D4" s="22" t="str">
        <f>IF(D2=0,"",CHOOSE(D2,"một","hai","ba","bốn","năm","sáu","bảy","tám","chín"))</f>
        <v/>
      </c>
      <c r="E4" s="22" t="str">
        <f>IF(E2=0,IF(AND(D2&lt;&gt;0,F2&lt;&gt;0),"lẻ",""),CHOOSE(E2,"mười ","hai","ba","bốn","năm","sáu","bảy","tám","chín"))</f>
        <v/>
      </c>
      <c r="F4" s="22" t="str">
        <f>IF(F2=0,"",CHOOSE(F2,IF(E2&gt;1,"mốt","một"),"hai","ba","bốn",IF(E2=0,"năm","lăm"),"sáu","bảy","tám","chín"))</f>
        <v/>
      </c>
      <c r="G4" s="22" t="str">
        <f>IF(G2=0,"",CHOOSE(G2,"một","hai","ba","bốn","năm","sáu","bảy","tám","chín"))</f>
        <v>ba</v>
      </c>
      <c r="H4" s="22" t="str">
        <f>IF(H2=0,IF(AND(G2&lt;&gt;0,I2&lt;&gt;0),"lẻ",""),CHOOSE(H2,"mười","hai","ba","bốn","năm","sáu","bảy","tám","chín"))</f>
        <v>hai</v>
      </c>
      <c r="I4" s="22" t="str">
        <f>IF(I2=0,"",CHOOSE(I2,IF(H2&gt;1,"mốt","một"),"hai","ba","bốn",IF(H2=0,"năm","lăm"),"sáu","bảy","tám","chín"))</f>
        <v>hai</v>
      </c>
      <c r="J4" s="22" t="str">
        <f>IF(J2=0,"",CHOOSE(J2,"một","hai","ba","bốn","năm","sáu","bảy","tám","chín"))</f>
        <v>ba</v>
      </c>
      <c r="K4" s="22" t="str">
        <f>IF(K2=0,IF(AND(J2&lt;&gt;0,L2&lt;&gt;0),"lẻ",""),CHOOSE(K2,"mười","hai","ba","bốn","năm","sáu","bảy","tám","chín"))</f>
        <v>năm</v>
      </c>
      <c r="L4" s="22" t="str">
        <f>IF(L2=0,"",CHOOSE(L2,IF(K2&gt;1,"mốt","một"),"hai","ba","bốn",IF(K2=0,"năm","lăm"),"sáu","bảy","tám","chín"))</f>
        <v/>
      </c>
      <c r="M4" s="19" t="str">
        <f>IF(M2=0,"",CHOOSE(M2,"một","hai","ba","bốn","năm","sáu","bảy","tám","chín"))</f>
        <v/>
      </c>
      <c r="N4" s="23" t="str">
        <f>IF(N2=0,IF(AND(M2&lt;&gt;0,O2&lt;&gt;0),"lẻ",""),CHOOSE(N2,"một","hai","ba","bốn","năm","sáu","bảy","tám","chín"))</f>
        <v/>
      </c>
      <c r="O4" s="23" t="str">
        <f>IF(O2=0,"",CHOOSE(O2,IF(N2&gt;1,"một","một"),"hai","ba","bốn",IF(N2=0,"năm","lăm"),"sáu","bảy","tám","chín"))</f>
        <v/>
      </c>
    </row>
    <row r="5" spans="2:15" s="16" customFormat="1" ht="16.5">
      <c r="B5" s="20"/>
      <c r="C5" s="18"/>
      <c r="D5" s="23" t="str">
        <f>IF(D2=0,"","trăm")</f>
        <v/>
      </c>
      <c r="E5" s="23" t="str">
        <f>IF(E2=0,"",IF(E2=1,"","mươi"))</f>
        <v/>
      </c>
      <c r="F5" s="23" t="str">
        <f>IF(AND(F2=0,F3=0),"","tỷ")</f>
        <v/>
      </c>
      <c r="G5" s="23" t="str">
        <f>IF(G2=0,"","trăm")</f>
        <v>trăm</v>
      </c>
      <c r="H5" s="23" t="str">
        <f>IF(H2=0,"",IF(H2=1,"","mươi"))</f>
        <v>mươi</v>
      </c>
      <c r="I5" s="23" t="str">
        <f>IF(AND(I2=0,I3=0),"","triệu")</f>
        <v>triệu</v>
      </c>
      <c r="J5" s="23" t="str">
        <f>IF(J2=0,"","trăm")</f>
        <v>trăm</v>
      </c>
      <c r="K5" s="23" t="str">
        <f>IF(K2=0,"",IF(K2=1,"","mươi"))</f>
        <v>mươi</v>
      </c>
      <c r="L5" s="23" t="str">
        <f>IF(AND(L2=0,L3=0),"","ngàn")</f>
        <v>ngàn</v>
      </c>
      <c r="M5" s="23" t="str">
        <f>IF(M2=0,"","trăm")</f>
        <v/>
      </c>
      <c r="N5" s="23" t="str">
        <f>IF(N2=0,"",IF(N2=1,"","mươi"))</f>
        <v/>
      </c>
      <c r="O5" s="23" t="s">
        <v>160</v>
      </c>
    </row>
    <row r="6" spans="2:15" s="16" customFormat="1" ht="16.5">
      <c r="B6" s="20"/>
      <c r="C6" s="19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Ba trăm hai mươi hai triệu ba trăm năm mươi ngàn đồng./.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8" spans="2:15" s="16" customFormat="1" ht="16.5">
      <c r="B8" s="13">
        <f>'Tong hop'!E157</f>
        <v>322350000</v>
      </c>
      <c r="C8" s="14" t="str">
        <f>RIGHT("000000000000"&amp;ROUND(B8,0),12)</f>
        <v>000322350000</v>
      </c>
      <c r="D8" s="15">
        <v>1</v>
      </c>
      <c r="E8" s="15">
        <v>2</v>
      </c>
      <c r="F8" s="15">
        <v>3</v>
      </c>
      <c r="G8" s="15">
        <v>4</v>
      </c>
      <c r="H8" s="15">
        <v>5</v>
      </c>
      <c r="I8" s="15">
        <v>6</v>
      </c>
      <c r="J8" s="15">
        <v>7</v>
      </c>
      <c r="K8" s="15">
        <v>8</v>
      </c>
      <c r="L8" s="15">
        <v>9</v>
      </c>
      <c r="M8" s="15">
        <v>10</v>
      </c>
      <c r="N8" s="15">
        <v>11</v>
      </c>
      <c r="O8" s="15">
        <v>12</v>
      </c>
    </row>
    <row r="9" spans="2:15" s="16" customFormat="1" ht="25.5">
      <c r="B9" s="17" t="s">
        <v>159</v>
      </c>
      <c r="C9" s="18"/>
      <c r="D9" s="19">
        <f>VALUE(MID(C8,D8,1))</f>
        <v>0</v>
      </c>
      <c r="E9" s="19">
        <f>VALUE(MID(C8,E8,1))</f>
        <v>0</v>
      </c>
      <c r="F9" s="19">
        <f>VALUE(MID(C8,F8,1))</f>
        <v>0</v>
      </c>
      <c r="G9" s="19">
        <f>VALUE(MID(C8,G8,1))</f>
        <v>3</v>
      </c>
      <c r="H9" s="19">
        <f>VALUE(MID(C8,H8,1))</f>
        <v>2</v>
      </c>
      <c r="I9" s="19">
        <f>VALUE(MID(C8,I8,1))</f>
        <v>2</v>
      </c>
      <c r="J9" s="19">
        <f>VALUE(MID(C8,J8,1))</f>
        <v>3</v>
      </c>
      <c r="K9" s="19">
        <f>VALUE(MID(C8,K8,1))</f>
        <v>5</v>
      </c>
      <c r="L9" s="19">
        <f>VALUE(MID(C8,L8,1))</f>
        <v>0</v>
      </c>
      <c r="M9" s="19">
        <f>VALUE(MID(C8,M8,1))</f>
        <v>0</v>
      </c>
      <c r="N9" s="19">
        <f>VALUE(MID(C8,N8,1))</f>
        <v>0</v>
      </c>
      <c r="O9" s="19">
        <f>VALUE(MID(C8,O8,1))</f>
        <v>0</v>
      </c>
    </row>
    <row r="10" spans="2:15" s="16" customFormat="1" ht="16.5">
      <c r="B10" s="20"/>
      <c r="C10" s="18"/>
      <c r="D10" s="19">
        <f>SUM(D9:D9)</f>
        <v>0</v>
      </c>
      <c r="E10" s="19">
        <f>SUM(D9:E9)</f>
        <v>0</v>
      </c>
      <c r="F10" s="19">
        <f>SUM(D9:F9)</f>
        <v>0</v>
      </c>
      <c r="G10" s="19">
        <f>SUM(G9:G9)</f>
        <v>3</v>
      </c>
      <c r="H10" s="19">
        <f>SUM(G9:H9)</f>
        <v>5</v>
      </c>
      <c r="I10" s="19">
        <f>SUM(G9:I9)</f>
        <v>7</v>
      </c>
      <c r="J10" s="19">
        <f>SUM(J9:J9)</f>
        <v>3</v>
      </c>
      <c r="K10" s="19">
        <f>SUM(J9:K9)</f>
        <v>8</v>
      </c>
      <c r="L10" s="19">
        <f>SUM(J9:L9)</f>
        <v>8</v>
      </c>
      <c r="M10" s="19">
        <f>SUM(M9:M9)</f>
        <v>0</v>
      </c>
      <c r="N10" s="19">
        <f>SUM(M9:N9)</f>
        <v>0</v>
      </c>
      <c r="O10" s="19">
        <f>SUM(M9:O9)</f>
        <v>0</v>
      </c>
    </row>
    <row r="11" spans="2:15" s="16" customFormat="1" ht="16.5">
      <c r="B11" s="21"/>
      <c r="C11" s="18"/>
      <c r="D11" s="22" t="str">
        <f>IF(D9=0,"",CHOOSE(D9,"một","hai","ba","bốn","năm","sáu","bảy","tám","chín"))</f>
        <v/>
      </c>
      <c r="E11" s="22" t="str">
        <f>IF(E9=0,IF(AND(D9&lt;&gt;0,F9&lt;&gt;0),"lẻ",""),CHOOSE(E9,"mười ","hai","ba","bốn","năm","sáu","bảy","tám","chín"))</f>
        <v/>
      </c>
      <c r="F11" s="22" t="str">
        <f>IF(F9=0,"",CHOOSE(F9,IF(E9&gt;1,"mốt","một"),"hai","ba","bốn",IF(E9=0,"năm","lăm"),"sáu","bảy","tám","chín"))</f>
        <v/>
      </c>
      <c r="G11" s="22" t="str">
        <f>IF(G9=0,"",CHOOSE(G9,"một","hai","ba","bốn","năm","sáu","bảy","tám","chín"))</f>
        <v>ba</v>
      </c>
      <c r="H11" s="22" t="str">
        <f>IF(H9=0,IF(AND(G9&lt;&gt;0,I9&lt;&gt;0),"lẻ",""),CHOOSE(H9,"mười","hai","ba","bốn","năm","sáu","bảy","tám","chín"))</f>
        <v>hai</v>
      </c>
      <c r="I11" s="22" t="str">
        <f>IF(I9=0,"",CHOOSE(I9,IF(H9&gt;1,"mốt","một"),"hai","ba","bốn",IF(H9=0,"năm","lăm"),"sáu","bảy","tám","chín"))</f>
        <v>hai</v>
      </c>
      <c r="J11" s="22" t="str">
        <f>IF(J9=0,"",CHOOSE(J9,"một","hai","ba","bốn","năm","sáu","bảy","tám","chín"))</f>
        <v>ba</v>
      </c>
      <c r="K11" s="22" t="str">
        <f>IF(K9=0,IF(AND(J9&lt;&gt;0,L9&lt;&gt;0),"lẻ",""),CHOOSE(K9,"mười","hai","ba","bốn","năm","sáu","bảy","tám","chín"))</f>
        <v>năm</v>
      </c>
      <c r="L11" s="22" t="str">
        <f>IF(L9=0,"",CHOOSE(L9,IF(K9&gt;1,"mốt","một"),"hai","ba","bốn",IF(K9=0,"năm","lăm"),"sáu","bảy","tám","chín"))</f>
        <v/>
      </c>
      <c r="M11" s="19" t="str">
        <f>IF(M9=0,"",CHOOSE(M9,"một","hai","ba","bốn","năm","sáu","bảy","tám","chín"))</f>
        <v/>
      </c>
      <c r="N11" s="23" t="str">
        <f>IF(N9=0,IF(AND(M9&lt;&gt;0,O9&lt;&gt;0),"lẻ",""),CHOOSE(N9,"một","hai","ba","bốn","năm","sáu","bảy","tám","chín"))</f>
        <v/>
      </c>
      <c r="O11" s="23" t="str">
        <f>IF(O9=0,"",CHOOSE(O9,IF(N9&gt;1,"một","một"),"hai","ba","bốn",IF(N9=0,"năm","lăm"),"sáu","bảy","tám","chín"))</f>
        <v/>
      </c>
    </row>
    <row r="12" spans="2:15" s="16" customFormat="1" ht="16.5">
      <c r="B12" s="20"/>
      <c r="C12" s="18"/>
      <c r="D12" s="23" t="str">
        <f>IF(D9=0,"","trăm")</f>
        <v/>
      </c>
      <c r="E12" s="23" t="str">
        <f>IF(E9=0,"",IF(E9=1,"","mươi"))</f>
        <v/>
      </c>
      <c r="F12" s="23" t="str">
        <f>IF(AND(F9=0,F10=0),"","tỷ")</f>
        <v/>
      </c>
      <c r="G12" s="23" t="str">
        <f>IF(G9=0,"","trăm")</f>
        <v>trăm</v>
      </c>
      <c r="H12" s="23" t="str">
        <f>IF(H9=0,"",IF(H9=1,"","mươi"))</f>
        <v>mươi</v>
      </c>
      <c r="I12" s="23" t="str">
        <f>IF(AND(I9=0,I10=0),"","triệu")</f>
        <v>triệu</v>
      </c>
      <c r="J12" s="23" t="str">
        <f>IF(J9=0,"","trăm")</f>
        <v>trăm</v>
      </c>
      <c r="K12" s="23" t="str">
        <f>IF(K9=0,"",IF(K9=1,"","mươi"))</f>
        <v>mươi</v>
      </c>
      <c r="L12" s="23" t="str">
        <f>IF(AND(L9=0,L10=0),"","ngàn")</f>
        <v>ngàn</v>
      </c>
      <c r="M12" s="23" t="str">
        <f>IF(M9=0,"","trăm")</f>
        <v/>
      </c>
      <c r="N12" s="23" t="str">
        <f>IF(N9=0,"",IF(N9=1,"","mươi"))</f>
        <v/>
      </c>
      <c r="O12" s="23" t="s">
        <v>160</v>
      </c>
    </row>
    <row r="13" spans="2:15" s="16" customFormat="1" ht="16.5">
      <c r="B13" s="20"/>
      <c r="C13" s="19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Ba trăm hai mươi hai triệu ba trăm năm mươi ngàn đồng./.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5" spans="2:15" s="16" customFormat="1" ht="16.5">
      <c r="B15" s="13" t="e">
        <f>#REF!</f>
        <v>#REF!</v>
      </c>
      <c r="C15" s="14" t="e">
        <f>RIGHT("000000000000"&amp;ROUND(B15,0),12)</f>
        <v>#REF!</v>
      </c>
      <c r="D15" s="15">
        <v>1</v>
      </c>
      <c r="E15" s="15">
        <v>2</v>
      </c>
      <c r="F15" s="15">
        <v>3</v>
      </c>
      <c r="G15" s="15">
        <v>4</v>
      </c>
      <c r="H15" s="15">
        <v>5</v>
      </c>
      <c r="I15" s="15">
        <v>6</v>
      </c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</row>
    <row r="16" spans="2:15" s="16" customFormat="1" ht="25.5">
      <c r="B16" s="17" t="s">
        <v>159</v>
      </c>
      <c r="C16" s="18"/>
      <c r="D16" s="19" t="e">
        <f>VALUE(MID(C15,D15,1))</f>
        <v>#REF!</v>
      </c>
      <c r="E16" s="19" t="e">
        <f>VALUE(MID(C15,E15,1))</f>
        <v>#REF!</v>
      </c>
      <c r="F16" s="19" t="e">
        <f>VALUE(MID(C15,F15,1))</f>
        <v>#REF!</v>
      </c>
      <c r="G16" s="19" t="e">
        <f>VALUE(MID(C15,G15,1))</f>
        <v>#REF!</v>
      </c>
      <c r="H16" s="19" t="e">
        <f>VALUE(MID(C15,H15,1))</f>
        <v>#REF!</v>
      </c>
      <c r="I16" s="19" t="e">
        <f>VALUE(MID(C15,I15,1))</f>
        <v>#REF!</v>
      </c>
      <c r="J16" s="19" t="e">
        <f>VALUE(MID(C15,J15,1))</f>
        <v>#REF!</v>
      </c>
      <c r="K16" s="19" t="e">
        <f>VALUE(MID(C15,K15,1))</f>
        <v>#REF!</v>
      </c>
      <c r="L16" s="19" t="e">
        <f>VALUE(MID(C15,L15,1))</f>
        <v>#REF!</v>
      </c>
      <c r="M16" s="19" t="e">
        <f>VALUE(MID(C15,M15,1))</f>
        <v>#REF!</v>
      </c>
      <c r="N16" s="19" t="e">
        <f>VALUE(MID(C15,N15,1))</f>
        <v>#REF!</v>
      </c>
      <c r="O16" s="19" t="e">
        <f>VALUE(MID(C15,O15,1))</f>
        <v>#REF!</v>
      </c>
    </row>
    <row r="17" spans="2:15" s="16" customFormat="1" ht="16.5">
      <c r="B17" s="20"/>
      <c r="C17" s="18"/>
      <c r="D17" s="19" t="e">
        <f>SUM(D16:D16)</f>
        <v>#REF!</v>
      </c>
      <c r="E17" s="19" t="e">
        <f>SUM(D16:E16)</f>
        <v>#REF!</v>
      </c>
      <c r="F17" s="19" t="e">
        <f>SUM(D16:F16)</f>
        <v>#REF!</v>
      </c>
      <c r="G17" s="19" t="e">
        <f>SUM(G16:G16)</f>
        <v>#REF!</v>
      </c>
      <c r="H17" s="19" t="e">
        <f>SUM(G16:H16)</f>
        <v>#REF!</v>
      </c>
      <c r="I17" s="19" t="e">
        <f>SUM(G16:I16)</f>
        <v>#REF!</v>
      </c>
      <c r="J17" s="19" t="e">
        <f>SUM(J16:J16)</f>
        <v>#REF!</v>
      </c>
      <c r="K17" s="19" t="e">
        <f>SUM(J16:K16)</f>
        <v>#REF!</v>
      </c>
      <c r="L17" s="19" t="e">
        <f>SUM(J16:L16)</f>
        <v>#REF!</v>
      </c>
      <c r="M17" s="19" t="e">
        <f>SUM(M16:M16)</f>
        <v>#REF!</v>
      </c>
      <c r="N17" s="19" t="e">
        <f>SUM(M16:N16)</f>
        <v>#REF!</v>
      </c>
      <c r="O17" s="19" t="e">
        <f>SUM(M16:O16)</f>
        <v>#REF!</v>
      </c>
    </row>
    <row r="18" spans="2:15" s="16" customFormat="1" ht="16.5">
      <c r="B18" s="21"/>
      <c r="C18" s="18"/>
      <c r="D18" s="22" t="e">
        <f>IF(D16=0,"",CHOOSE(D16,"một","hai","ba","bốn","năm","sáu","bảy","tám","chín"))</f>
        <v>#REF!</v>
      </c>
      <c r="E18" s="22" t="e">
        <f>IF(E16=0,IF(AND(D16&lt;&gt;0,F16&lt;&gt;0),"lẻ",""),CHOOSE(E16,"mười ","hai","ba","bốn","năm","sáu","bảy","tám","chín"))</f>
        <v>#REF!</v>
      </c>
      <c r="F18" s="22" t="e">
        <f>IF(F16=0,"",CHOOSE(F16,IF(E16&gt;1,"mốt","một"),"hai","ba","bốn",IF(E16=0,"năm","lăm"),"sáu","bảy","tám","chín"))</f>
        <v>#REF!</v>
      </c>
      <c r="G18" s="22" t="e">
        <f>IF(G16=0,"",CHOOSE(G16,"một","hai","ba","bốn","năm","sáu","bảy","tám","chín"))</f>
        <v>#REF!</v>
      </c>
      <c r="H18" s="22" t="e">
        <f>IF(H16=0,IF(AND(G16&lt;&gt;0,I16&lt;&gt;0),"lẻ",""),CHOOSE(H16,"mười","hai","ba","bốn","năm","sáu","bảy","tám","chín"))</f>
        <v>#REF!</v>
      </c>
      <c r="I18" s="22" t="e">
        <f>IF(I16=0,"",CHOOSE(I16,IF(H16&gt;1,"mốt","một"),"hai","ba","bốn",IF(H16=0,"năm","lăm"),"sáu","bảy","tám","chín"))</f>
        <v>#REF!</v>
      </c>
      <c r="J18" s="22" t="e">
        <f>IF(J16=0,"",CHOOSE(J16,"một","hai","ba","bốn","năm","sáu","bảy","tám","chín"))</f>
        <v>#REF!</v>
      </c>
      <c r="K18" s="22" t="e">
        <f>IF(K16=0,IF(AND(J16&lt;&gt;0,L16&lt;&gt;0),"lẻ",""),CHOOSE(K16,"mười","hai","ba","bốn","năm","sáu","bảy","tám","chín"))</f>
        <v>#REF!</v>
      </c>
      <c r="L18" s="22" t="e">
        <f>IF(L16=0,"",CHOOSE(L16,IF(K16&gt;1,"mốt","một"),"hai","ba","bốn",IF(K16=0,"năm","lăm"),"sáu","bảy","tám","chín"))</f>
        <v>#REF!</v>
      </c>
      <c r="M18" s="19" t="e">
        <f>IF(M16=0,"",CHOOSE(M16,"một","hai","ba","bốn","năm","sáu","bảy","tám","chín"))</f>
        <v>#REF!</v>
      </c>
      <c r="N18" s="23" t="e">
        <f>IF(N16=0,IF(AND(M16&lt;&gt;0,O16&lt;&gt;0),"lẻ",""),CHOOSE(N16,"một","hai","ba","bốn","năm","sáu","bảy","tám","chín"))</f>
        <v>#REF!</v>
      </c>
      <c r="O18" s="23" t="e">
        <f>IF(O16=0,"",CHOOSE(O16,IF(N16&gt;1,"một","một"),"hai","ba","bốn",IF(N16=0,"năm","lăm"),"sáu","bảy","tám","chín"))</f>
        <v>#REF!</v>
      </c>
    </row>
    <row r="19" spans="2:15" s="16" customFormat="1" ht="16.5">
      <c r="B19" s="20"/>
      <c r="C19" s="18"/>
      <c r="D19" s="23" t="e">
        <f>IF(D16=0,"","trăm")</f>
        <v>#REF!</v>
      </c>
      <c r="E19" s="23" t="e">
        <f>IF(E16=0,"",IF(E16=1,"","mươi"))</f>
        <v>#REF!</v>
      </c>
      <c r="F19" s="23" t="e">
        <f>IF(AND(F16=0,F17=0),"","tỷ")</f>
        <v>#REF!</v>
      </c>
      <c r="G19" s="23" t="e">
        <f>IF(G16=0,"","trăm")</f>
        <v>#REF!</v>
      </c>
      <c r="H19" s="23" t="e">
        <f>IF(H16=0,"",IF(H16=1,"","mươi"))</f>
        <v>#REF!</v>
      </c>
      <c r="I19" s="23" t="e">
        <f>IF(AND(I16=0,I17=0),"","triệu")</f>
        <v>#REF!</v>
      </c>
      <c r="J19" s="23" t="e">
        <f>IF(J16=0,"","trăm")</f>
        <v>#REF!</v>
      </c>
      <c r="K19" s="23" t="e">
        <f>IF(K16=0,"",IF(K16=1,"","mươi"))</f>
        <v>#REF!</v>
      </c>
      <c r="L19" s="23" t="e">
        <f>IF(AND(L16=0,L17=0),"","ngàn")</f>
        <v>#REF!</v>
      </c>
      <c r="M19" s="23" t="e">
        <f>IF(M16=0,"","trăm")</f>
        <v>#REF!</v>
      </c>
      <c r="N19" s="23" t="e">
        <f>IF(N16=0,"",IF(N16=1,"","mươi"))</f>
        <v>#REF!</v>
      </c>
      <c r="O19" s="23" t="s">
        <v>160</v>
      </c>
    </row>
    <row r="20" spans="2:15" s="16" customFormat="1" ht="16.5">
      <c r="B20" s="20"/>
      <c r="C20" s="19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2" spans="2:15" s="16" customFormat="1" ht="16.5">
      <c r="B22" s="13" t="e">
        <f>#REF!</f>
        <v>#REF!</v>
      </c>
      <c r="C22" s="14" t="e">
        <f>RIGHT("000000000000"&amp;ROUND(B22,0),12)</f>
        <v>#REF!</v>
      </c>
      <c r="D22" s="15">
        <v>1</v>
      </c>
      <c r="E22" s="15">
        <v>2</v>
      </c>
      <c r="F22" s="15">
        <v>3</v>
      </c>
      <c r="G22" s="15">
        <v>4</v>
      </c>
      <c r="H22" s="15">
        <v>5</v>
      </c>
      <c r="I22" s="15">
        <v>6</v>
      </c>
      <c r="J22" s="15">
        <v>7</v>
      </c>
      <c r="K22" s="15">
        <v>8</v>
      </c>
      <c r="L22" s="15">
        <v>9</v>
      </c>
      <c r="M22" s="15">
        <v>10</v>
      </c>
      <c r="N22" s="15">
        <v>11</v>
      </c>
      <c r="O22" s="15">
        <v>12</v>
      </c>
    </row>
    <row r="23" spans="2:15" s="16" customFormat="1" ht="25.5">
      <c r="B23" s="17" t="s">
        <v>159</v>
      </c>
      <c r="C23" s="18"/>
      <c r="D23" s="19" t="e">
        <f>VALUE(MID(C22,D22,1))</f>
        <v>#REF!</v>
      </c>
      <c r="E23" s="19" t="e">
        <f>VALUE(MID(C22,E22,1))</f>
        <v>#REF!</v>
      </c>
      <c r="F23" s="19" t="e">
        <f>VALUE(MID(C22,F22,1))</f>
        <v>#REF!</v>
      </c>
      <c r="G23" s="19" t="e">
        <f>VALUE(MID(C22,G22,1))</f>
        <v>#REF!</v>
      </c>
      <c r="H23" s="19" t="e">
        <f>VALUE(MID(C22,H22,1))</f>
        <v>#REF!</v>
      </c>
      <c r="I23" s="19" t="e">
        <f>VALUE(MID(C22,I22,1))</f>
        <v>#REF!</v>
      </c>
      <c r="J23" s="19" t="e">
        <f>VALUE(MID(C22,J22,1))</f>
        <v>#REF!</v>
      </c>
      <c r="K23" s="19" t="e">
        <f>VALUE(MID(C22,K22,1))</f>
        <v>#REF!</v>
      </c>
      <c r="L23" s="19" t="e">
        <f>VALUE(MID(C22,L22,1))</f>
        <v>#REF!</v>
      </c>
      <c r="M23" s="19" t="e">
        <f>VALUE(MID(C22,M22,1))</f>
        <v>#REF!</v>
      </c>
      <c r="N23" s="19" t="e">
        <f>VALUE(MID(C22,N22,1))</f>
        <v>#REF!</v>
      </c>
      <c r="O23" s="19" t="e">
        <f>VALUE(MID(C22,O22,1))</f>
        <v>#REF!</v>
      </c>
    </row>
    <row r="24" spans="2:15" s="16" customFormat="1" ht="16.5">
      <c r="B24" s="20"/>
      <c r="C24" s="18"/>
      <c r="D24" s="19" t="e">
        <f>SUM(D23:D23)</f>
        <v>#REF!</v>
      </c>
      <c r="E24" s="19" t="e">
        <f>SUM(D23:E23)</f>
        <v>#REF!</v>
      </c>
      <c r="F24" s="19" t="e">
        <f>SUM(D23:F23)</f>
        <v>#REF!</v>
      </c>
      <c r="G24" s="19" t="e">
        <f>SUM(G23:G23)</f>
        <v>#REF!</v>
      </c>
      <c r="H24" s="19" t="e">
        <f>SUM(G23:H23)</f>
        <v>#REF!</v>
      </c>
      <c r="I24" s="19" t="e">
        <f>SUM(G23:I23)</f>
        <v>#REF!</v>
      </c>
      <c r="J24" s="19" t="e">
        <f>SUM(J23:J23)</f>
        <v>#REF!</v>
      </c>
      <c r="K24" s="19" t="e">
        <f>SUM(J23:K23)</f>
        <v>#REF!</v>
      </c>
      <c r="L24" s="19" t="e">
        <f>SUM(J23:L23)</f>
        <v>#REF!</v>
      </c>
      <c r="M24" s="19" t="e">
        <f>SUM(M23:M23)</f>
        <v>#REF!</v>
      </c>
      <c r="N24" s="19" t="e">
        <f>SUM(M23:N23)</f>
        <v>#REF!</v>
      </c>
      <c r="O24" s="19" t="e">
        <f>SUM(M23:O23)</f>
        <v>#REF!</v>
      </c>
    </row>
    <row r="25" spans="2:15" s="16" customFormat="1" ht="16.5">
      <c r="B25" s="21"/>
      <c r="C25" s="18"/>
      <c r="D25" s="22" t="e">
        <f>IF(D23=0,"",CHOOSE(D23,"một","hai","ba","bốn","năm","sáu","bảy","tám","chín"))</f>
        <v>#REF!</v>
      </c>
      <c r="E25" s="22" t="e">
        <f>IF(E23=0,IF(AND(D23&lt;&gt;0,F23&lt;&gt;0),"lẻ",""),CHOOSE(E23,"mười ","hai","ba","bốn","năm","sáu","bảy","tám","chín"))</f>
        <v>#REF!</v>
      </c>
      <c r="F25" s="22" t="e">
        <f>IF(F23=0,"",CHOOSE(F23,IF(E23&gt;1,"mốt","một"),"hai","ba","bốn",IF(E23=0,"năm","lăm"),"sáu","bảy","tám","chín"))</f>
        <v>#REF!</v>
      </c>
      <c r="G25" s="22" t="e">
        <f>IF(G23=0,"",CHOOSE(G23,"một","hai","ba","bốn","năm","sáu","bảy","tám","chín"))</f>
        <v>#REF!</v>
      </c>
      <c r="H25" s="22" t="e">
        <f>IF(H23=0,IF(AND(G23&lt;&gt;0,I23&lt;&gt;0),"lẻ",""),CHOOSE(H23,"mười","hai","ba","bốn","năm","sáu","bảy","tám","chín"))</f>
        <v>#REF!</v>
      </c>
      <c r="I25" s="22" t="e">
        <f>IF(I23=0,"",CHOOSE(I23,IF(H23&gt;1,"mốt","một"),"hai","ba","bốn",IF(H23=0,"năm","lăm"),"sáu","bảy","tám","chín"))</f>
        <v>#REF!</v>
      </c>
      <c r="J25" s="22" t="e">
        <f>IF(J23=0,"",CHOOSE(J23,"một","hai","ba","bốn","năm","sáu","bảy","tám","chín"))</f>
        <v>#REF!</v>
      </c>
      <c r="K25" s="22" t="e">
        <f>IF(K23=0,IF(AND(J23&lt;&gt;0,L23&lt;&gt;0),"lẻ",""),CHOOSE(K23,"mười","hai","ba","bốn","năm","sáu","bảy","tám","chín"))</f>
        <v>#REF!</v>
      </c>
      <c r="L25" s="22" t="e">
        <f>IF(L23=0,"",CHOOSE(L23,IF(K23&gt;1,"mốt","một"),"hai","ba","bốn",IF(K23=0,"năm","lăm"),"sáu","bảy","tám","chín"))</f>
        <v>#REF!</v>
      </c>
      <c r="M25" s="19" t="e">
        <f>IF(M23=0,"",CHOOSE(M23,"một","hai","ba","bốn","năm","sáu","bảy","tám","chín"))</f>
        <v>#REF!</v>
      </c>
      <c r="N25" s="23" t="e">
        <f>IF(N23=0,IF(AND(M23&lt;&gt;0,O23&lt;&gt;0),"lẻ",""),CHOOSE(N23,"một","hai","ba","bốn","năm","sáu","bảy","tám","chín"))</f>
        <v>#REF!</v>
      </c>
      <c r="O25" s="23" t="e">
        <f>IF(O23=0,"",CHOOSE(O23,IF(N23&gt;1,"một","một"),"hai","ba","bốn",IF(N23=0,"năm","lăm"),"sáu","bảy","tám","chín"))</f>
        <v>#REF!</v>
      </c>
    </row>
    <row r="26" spans="2:15" s="16" customFormat="1" ht="16.5">
      <c r="B26" s="20"/>
      <c r="C26" s="18"/>
      <c r="D26" s="23" t="e">
        <f>IF(D23=0,"","trăm")</f>
        <v>#REF!</v>
      </c>
      <c r="E26" s="23" t="e">
        <f>IF(E23=0,"",IF(E23=1,"","mươi"))</f>
        <v>#REF!</v>
      </c>
      <c r="F26" s="23" t="e">
        <f>IF(AND(F23=0,F24=0),"","tỷ")</f>
        <v>#REF!</v>
      </c>
      <c r="G26" s="23" t="e">
        <f>IF(G23=0,"","trăm")</f>
        <v>#REF!</v>
      </c>
      <c r="H26" s="23" t="e">
        <f>IF(H23=0,"",IF(H23=1,"","mươi"))</f>
        <v>#REF!</v>
      </c>
      <c r="I26" s="23" t="e">
        <f>IF(AND(I23=0,I24=0),"","triệu")</f>
        <v>#REF!</v>
      </c>
      <c r="J26" s="23" t="e">
        <f>IF(J23=0,"","trăm")</f>
        <v>#REF!</v>
      </c>
      <c r="K26" s="23" t="e">
        <f>IF(K23=0,"",IF(K23=1,"","mươi"))</f>
        <v>#REF!</v>
      </c>
      <c r="L26" s="23" t="e">
        <f>IF(AND(L23=0,L24=0),"","ngàn")</f>
        <v>#REF!</v>
      </c>
      <c r="M26" s="23" t="e">
        <f>IF(M23=0,"","trăm")</f>
        <v>#REF!</v>
      </c>
      <c r="N26" s="23" t="e">
        <f>IF(N23=0,"",IF(N23=1,"","mươi"))</f>
        <v>#REF!</v>
      </c>
      <c r="O26" s="23" t="s">
        <v>160</v>
      </c>
    </row>
    <row r="27" spans="2:15" s="16" customFormat="1" ht="16.5">
      <c r="B27" s="20"/>
      <c r="C27" s="19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</sheetData>
  <phoneticPr fontId="22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159"/>
  <sheetViews>
    <sheetView showZeros="0" tabSelected="1" workbookViewId="0">
      <selection activeCell="I5" sqref="I5"/>
    </sheetView>
  </sheetViews>
  <sheetFormatPr defaultRowHeight="15.75"/>
  <cols>
    <col min="1" max="1" width="5.875" style="2" customWidth="1"/>
    <col min="2" max="2" width="8.875" style="1" customWidth="1"/>
    <col min="3" max="3" width="17.75" style="2" customWidth="1"/>
    <col min="4" max="4" width="8.75" style="2" customWidth="1"/>
    <col min="5" max="5" width="12.5" style="1" customWidth="1"/>
    <col min="6" max="6" width="10.125" style="1" customWidth="1"/>
    <col min="7" max="7" width="14.5" style="2" customWidth="1"/>
    <col min="8" max="8" width="14.25" style="2" customWidth="1"/>
    <col min="9" max="9" width="9" style="2"/>
    <col min="10" max="10" width="17.875" style="2" bestFit="1" customWidth="1"/>
    <col min="11" max="16384" width="9" style="2"/>
  </cols>
  <sheetData>
    <row r="1" spans="1:10">
      <c r="A1" s="135" t="s">
        <v>151</v>
      </c>
      <c r="B1" s="135"/>
      <c r="C1" s="135"/>
      <c r="D1" s="135"/>
    </row>
    <row r="2" spans="1:10">
      <c r="A2" s="136" t="s">
        <v>152</v>
      </c>
      <c r="B2" s="136"/>
      <c r="C2" s="136"/>
      <c r="D2" s="136"/>
      <c r="E2" s="4"/>
    </row>
    <row r="4" spans="1:10" ht="22.5" customHeight="1">
      <c r="A4" s="133" t="s">
        <v>118</v>
      </c>
      <c r="B4" s="133"/>
      <c r="C4" s="133"/>
      <c r="D4" s="133"/>
      <c r="E4" s="133"/>
      <c r="F4" s="133"/>
      <c r="G4" s="133"/>
      <c r="H4" s="133"/>
    </row>
    <row r="5" spans="1:10" ht="22.5" customHeight="1">
      <c r="A5" s="133" t="s">
        <v>216</v>
      </c>
      <c r="B5" s="133"/>
      <c r="C5" s="133"/>
      <c r="D5" s="133"/>
      <c r="E5" s="133"/>
      <c r="F5" s="133"/>
      <c r="G5" s="133"/>
      <c r="H5" s="133"/>
    </row>
    <row r="6" spans="1:10" ht="22.5" customHeight="1">
      <c r="A6" s="133" t="s">
        <v>873</v>
      </c>
      <c r="B6" s="133"/>
      <c r="C6" s="133"/>
      <c r="D6" s="133"/>
      <c r="E6" s="133"/>
      <c r="F6" s="133"/>
      <c r="G6" s="133"/>
      <c r="H6" s="133"/>
    </row>
    <row r="7" spans="1:10" ht="22.5" customHeight="1">
      <c r="A7" s="133" t="s">
        <v>96</v>
      </c>
      <c r="B7" s="133"/>
      <c r="C7" s="133"/>
      <c r="D7" s="133"/>
      <c r="E7" s="133"/>
      <c r="F7" s="133"/>
      <c r="G7" s="133"/>
      <c r="H7" s="133"/>
    </row>
    <row r="8" spans="1:10" ht="22.5" customHeight="1">
      <c r="A8" s="130" t="s">
        <v>874</v>
      </c>
      <c r="B8" s="131"/>
      <c r="C8" s="131"/>
      <c r="D8" s="131"/>
      <c r="E8" s="131"/>
      <c r="F8" s="131"/>
      <c r="G8" s="131"/>
      <c r="H8" s="131"/>
    </row>
    <row r="9" spans="1:10" ht="22.5" customHeight="1">
      <c r="A9" s="130" t="s">
        <v>97</v>
      </c>
      <c r="B9" s="131"/>
      <c r="C9" s="131"/>
      <c r="D9" s="131"/>
      <c r="E9" s="131"/>
      <c r="F9" s="131"/>
      <c r="G9" s="131"/>
      <c r="H9" s="131"/>
    </row>
    <row r="11" spans="1:10" s="4" customFormat="1" ht="48.75" customHeight="1">
      <c r="A11" s="7" t="s">
        <v>53</v>
      </c>
      <c r="B11" s="8" t="s">
        <v>155</v>
      </c>
      <c r="C11" s="9" t="s">
        <v>54</v>
      </c>
      <c r="D11" s="10" t="s">
        <v>52</v>
      </c>
      <c r="E11" s="8" t="s">
        <v>215</v>
      </c>
      <c r="F11" s="8" t="s">
        <v>98</v>
      </c>
      <c r="G11" s="8" t="s">
        <v>162</v>
      </c>
      <c r="H11" s="7" t="s">
        <v>95</v>
      </c>
      <c r="I11" s="4" t="s">
        <v>20</v>
      </c>
      <c r="J11" s="4" t="s">
        <v>150</v>
      </c>
    </row>
    <row r="12" spans="1:10" ht="29.1" customHeight="1">
      <c r="A12" s="105">
        <v>1</v>
      </c>
      <c r="B12" s="105" t="s">
        <v>273</v>
      </c>
      <c r="C12" s="118" t="s">
        <v>46</v>
      </c>
      <c r="D12" s="119" t="s">
        <v>411</v>
      </c>
      <c r="E12" s="106">
        <f>SUMIF(huong_dan_ky_I_2019_2020!$B$12:$B$259,'Tong hop'!B12,huong_dan_ky_I_2019_2020!$I$12:$I$259)</f>
        <v>2</v>
      </c>
      <c r="F12" s="105">
        <f>SUMIF(huong_dan_ky_I_2019_2020!$B$12:$B$259,'Tong hop'!B12,huong_dan_ky_I_2019_2020!$J$12:$J$259)</f>
        <v>80</v>
      </c>
      <c r="G12" s="107">
        <f>SUMIF(huong_dan_ky_I_2019_2020!$B$12:$B$259,'Tong hop'!B12,huong_dan_ky_I_2019_2020!$L$12:$L$259)</f>
        <v>4000000</v>
      </c>
      <c r="H12" s="108"/>
      <c r="I12" s="2" t="s">
        <v>827</v>
      </c>
      <c r="J12" s="2" t="str">
        <f>VLOOKUP(LEFT(I12,2),Ma_Khoa!$A$2:$C$18,3,0)</f>
        <v>Nông học</v>
      </c>
    </row>
    <row r="13" spans="1:10" ht="29.1" customHeight="1">
      <c r="A13" s="5">
        <f>A12+1</f>
        <v>2</v>
      </c>
      <c r="B13" s="5" t="s">
        <v>275</v>
      </c>
      <c r="C13" s="120" t="s">
        <v>412</v>
      </c>
      <c r="D13" s="121" t="s">
        <v>413</v>
      </c>
      <c r="E13" s="109">
        <f>SUMIF(huong_dan_ky_I_2019_2020!$B$12:$B$259,'Tong hop'!B13,huong_dan_ky_I_2019_2020!$I$12:$I$259)</f>
        <v>1</v>
      </c>
      <c r="F13" s="5">
        <f>SUMIF(huong_dan_ky_I_2019_2020!$B$12:$B$259,'Tong hop'!B13,huong_dan_ky_I_2019_2020!$J$12:$J$259)</f>
        <v>28</v>
      </c>
      <c r="G13" s="110">
        <f>SUMIF(huong_dan_ky_I_2019_2020!$B$12:$B$259,'Tong hop'!B13,huong_dan_ky_I_2019_2020!$L$12:$L$259)</f>
        <v>1400000</v>
      </c>
      <c r="H13" s="6"/>
      <c r="I13" s="2" t="s">
        <v>827</v>
      </c>
      <c r="J13" s="2" t="str">
        <f>VLOOKUP(LEFT(I13,2),Ma_Khoa!$A$2:$C$18,3,0)</f>
        <v>Nông học</v>
      </c>
    </row>
    <row r="14" spans="1:10" ht="29.1" customHeight="1">
      <c r="A14" s="5">
        <f t="shared" ref="A14:A77" si="0">A13+1</f>
        <v>3</v>
      </c>
      <c r="B14" s="5" t="s">
        <v>277</v>
      </c>
      <c r="C14" s="120" t="s">
        <v>414</v>
      </c>
      <c r="D14" s="121" t="s">
        <v>2</v>
      </c>
      <c r="E14" s="109">
        <f>SUMIF(huong_dan_ky_I_2019_2020!$B$12:$B$259,'Tong hop'!B14,huong_dan_ky_I_2019_2020!$I$12:$I$259)</f>
        <v>1</v>
      </c>
      <c r="F14" s="5">
        <f>SUMIF(huong_dan_ky_I_2019_2020!$B$12:$B$259,'Tong hop'!B14,huong_dan_ky_I_2019_2020!$J$12:$J$259)</f>
        <v>18</v>
      </c>
      <c r="G14" s="110">
        <f>SUMIF(huong_dan_ky_I_2019_2020!$B$12:$B$259,'Tong hop'!B14,huong_dan_ky_I_2019_2020!$L$12:$L$259)</f>
        <v>900000</v>
      </c>
      <c r="H14" s="6"/>
      <c r="I14" s="2" t="s">
        <v>828</v>
      </c>
      <c r="J14" s="2" t="str">
        <f>VLOOKUP(LEFT(I14,2),Ma_Khoa!$A$2:$C$18,3,0)</f>
        <v>Thú y</v>
      </c>
    </row>
    <row r="15" spans="1:10" ht="29.1" customHeight="1">
      <c r="A15" s="5">
        <f t="shared" si="0"/>
        <v>4</v>
      </c>
      <c r="B15" s="5" t="s">
        <v>279</v>
      </c>
      <c r="C15" s="120" t="s">
        <v>415</v>
      </c>
      <c r="D15" s="121" t="s">
        <v>416</v>
      </c>
      <c r="E15" s="109">
        <f>SUMIF(huong_dan_ky_I_2019_2020!$B$12:$B$259,'Tong hop'!B15,huong_dan_ky_I_2019_2020!$I$12:$I$259)</f>
        <v>1</v>
      </c>
      <c r="F15" s="5">
        <f>SUMIF(huong_dan_ky_I_2019_2020!$B$12:$B$259,'Tong hop'!B15,huong_dan_ky_I_2019_2020!$J$12:$J$259)</f>
        <v>40</v>
      </c>
      <c r="G15" s="110">
        <f>SUMIF(huong_dan_ky_I_2019_2020!$B$12:$B$259,'Tong hop'!B15,huong_dan_ky_I_2019_2020!$L$12:$L$259)</f>
        <v>2000000</v>
      </c>
      <c r="H15" s="6"/>
      <c r="I15" s="2" t="s">
        <v>829</v>
      </c>
      <c r="J15" s="2" t="str">
        <f>VLOOKUP(LEFT(I15,2),Ma_Khoa!$A$2:$C$18,3,0)</f>
        <v>Kinh tế và PTNT</v>
      </c>
    </row>
    <row r="16" spans="1:10" ht="29.1" customHeight="1">
      <c r="A16" s="5">
        <f t="shared" si="0"/>
        <v>5</v>
      </c>
      <c r="B16" s="5" t="s">
        <v>281</v>
      </c>
      <c r="C16" s="120" t="s">
        <v>417</v>
      </c>
      <c r="D16" s="121" t="s">
        <v>418</v>
      </c>
      <c r="E16" s="109">
        <f>SUMIF(huong_dan_ky_I_2019_2020!$B$12:$B$259,'Tong hop'!B16,huong_dan_ky_I_2019_2020!$I$12:$I$259)</f>
        <v>1</v>
      </c>
      <c r="F16" s="5">
        <f>SUMIF(huong_dan_ky_I_2019_2020!$B$12:$B$259,'Tong hop'!B16,huong_dan_ky_I_2019_2020!$J$12:$J$259)</f>
        <v>40</v>
      </c>
      <c r="G16" s="110">
        <f>SUMIF(huong_dan_ky_I_2019_2020!$B$12:$B$259,'Tong hop'!B16,huong_dan_ky_I_2019_2020!$L$12:$L$259)</f>
        <v>2000000</v>
      </c>
      <c r="H16" s="6"/>
      <c r="I16" s="2" t="s">
        <v>829</v>
      </c>
      <c r="J16" s="2" t="str">
        <f>VLOOKUP(LEFT(I16,2),Ma_Khoa!$A$2:$C$18,3,0)</f>
        <v>Kinh tế và PTNT</v>
      </c>
    </row>
    <row r="17" spans="1:10" ht="29.1" customHeight="1">
      <c r="A17" s="5">
        <f t="shared" si="0"/>
        <v>6</v>
      </c>
      <c r="B17" s="5" t="s">
        <v>283</v>
      </c>
      <c r="C17" s="120" t="s">
        <v>419</v>
      </c>
      <c r="D17" s="121" t="s">
        <v>109</v>
      </c>
      <c r="E17" s="109">
        <f>SUMIF(huong_dan_ky_I_2019_2020!$B$12:$B$259,'Tong hop'!B17,huong_dan_ky_I_2019_2020!$I$12:$I$259)</f>
        <v>1</v>
      </c>
      <c r="F17" s="5">
        <f>SUMIF(huong_dan_ky_I_2019_2020!$B$12:$B$259,'Tong hop'!B17,huong_dan_ky_I_2019_2020!$J$12:$J$259)</f>
        <v>40</v>
      </c>
      <c r="G17" s="110">
        <f>SUMIF(huong_dan_ky_I_2019_2020!$B$12:$B$259,'Tong hop'!B17,huong_dan_ky_I_2019_2020!$L$12:$L$259)</f>
        <v>2000000</v>
      </c>
      <c r="H17" s="6"/>
      <c r="I17" s="2" t="s">
        <v>829</v>
      </c>
      <c r="J17" s="2" t="str">
        <f>VLOOKUP(LEFT(I17,2),Ma_Khoa!$A$2:$C$18,3,0)</f>
        <v>Kinh tế và PTNT</v>
      </c>
    </row>
    <row r="18" spans="1:10" ht="29.1" customHeight="1">
      <c r="A18" s="5">
        <f t="shared" si="0"/>
        <v>7</v>
      </c>
      <c r="B18" s="5" t="s">
        <v>285</v>
      </c>
      <c r="C18" s="120" t="s">
        <v>420</v>
      </c>
      <c r="D18" s="121" t="s">
        <v>421</v>
      </c>
      <c r="E18" s="109">
        <f>SUMIF(huong_dan_ky_I_2019_2020!$B$12:$B$259,'Tong hop'!B18,huong_dan_ky_I_2019_2020!$I$12:$I$259)</f>
        <v>1</v>
      </c>
      <c r="F18" s="5">
        <f>SUMIF(huong_dan_ky_I_2019_2020!$B$12:$B$259,'Tong hop'!B18,huong_dan_ky_I_2019_2020!$J$12:$J$259)</f>
        <v>12</v>
      </c>
      <c r="G18" s="110">
        <f>SUMIF(huong_dan_ky_I_2019_2020!$B$12:$B$259,'Tong hop'!B18,huong_dan_ky_I_2019_2020!$L$12:$L$259)</f>
        <v>600000</v>
      </c>
      <c r="H18" s="6"/>
      <c r="I18" s="2" t="s">
        <v>827</v>
      </c>
      <c r="J18" s="2" t="str">
        <f>VLOOKUP(LEFT(I18,2),Ma_Khoa!$A$2:$C$18,3,0)</f>
        <v>Nông học</v>
      </c>
    </row>
    <row r="19" spans="1:10" ht="29.1" customHeight="1">
      <c r="A19" s="5">
        <f t="shared" si="0"/>
        <v>8</v>
      </c>
      <c r="B19" s="5" t="s">
        <v>287</v>
      </c>
      <c r="C19" s="120" t="s">
        <v>422</v>
      </c>
      <c r="D19" s="121" t="s">
        <v>423</v>
      </c>
      <c r="E19" s="109">
        <f>SUMIF(huong_dan_ky_I_2019_2020!$B$12:$B$259,'Tong hop'!B19,huong_dan_ky_I_2019_2020!$I$12:$I$259)</f>
        <v>4</v>
      </c>
      <c r="F19" s="5">
        <f>SUMIF(huong_dan_ky_I_2019_2020!$B$12:$B$259,'Tong hop'!B19,huong_dan_ky_I_2019_2020!$J$12:$J$259)</f>
        <v>160</v>
      </c>
      <c r="G19" s="110">
        <f>SUMIF(huong_dan_ky_I_2019_2020!$B$12:$B$259,'Tong hop'!B19,huong_dan_ky_I_2019_2020!$L$12:$L$259)</f>
        <v>8000000</v>
      </c>
      <c r="H19" s="6"/>
      <c r="I19" s="2" t="s">
        <v>830</v>
      </c>
      <c r="J19" s="2" t="str">
        <f>VLOOKUP(LEFT(I19,2),Ma_Khoa!$A$2:$C$18,3,0)</f>
        <v>Quản lý đất đai</v>
      </c>
    </row>
    <row r="20" spans="1:10" ht="29.1" customHeight="1">
      <c r="A20" s="5">
        <f t="shared" si="0"/>
        <v>9</v>
      </c>
      <c r="B20" s="5" t="s">
        <v>289</v>
      </c>
      <c r="C20" s="120" t="s">
        <v>424</v>
      </c>
      <c r="D20" s="121" t="s">
        <v>144</v>
      </c>
      <c r="E20" s="109">
        <f>SUMIF(huong_dan_ky_I_2019_2020!$B$12:$B$259,'Tong hop'!B20,huong_dan_ky_I_2019_2020!$I$12:$I$259)</f>
        <v>2</v>
      </c>
      <c r="F20" s="5">
        <f>SUMIF(huong_dan_ky_I_2019_2020!$B$12:$B$259,'Tong hop'!B20,huong_dan_ky_I_2019_2020!$J$12:$J$259)</f>
        <v>24</v>
      </c>
      <c r="G20" s="110">
        <f>SUMIF(huong_dan_ky_I_2019_2020!$B$12:$B$259,'Tong hop'!B20,huong_dan_ky_I_2019_2020!$L$12:$L$259)</f>
        <v>1200000</v>
      </c>
      <c r="H20" s="6"/>
      <c r="I20" s="2" t="s">
        <v>831</v>
      </c>
      <c r="J20" s="2" t="str">
        <f>VLOOKUP(LEFT(I20,2),Ma_Khoa!$A$2:$C$18,3,0)</f>
        <v>Quản lý đất đai</v>
      </c>
    </row>
    <row r="21" spans="1:10" ht="29.1" customHeight="1">
      <c r="A21" s="5">
        <f t="shared" si="0"/>
        <v>10</v>
      </c>
      <c r="B21" s="5" t="s">
        <v>291</v>
      </c>
      <c r="C21" s="120" t="s">
        <v>425</v>
      </c>
      <c r="D21" s="121" t="s">
        <v>88</v>
      </c>
      <c r="E21" s="109">
        <f>SUMIF(huong_dan_ky_I_2019_2020!$B$12:$B$259,'Tong hop'!B21,huong_dan_ky_I_2019_2020!$I$12:$I$259)</f>
        <v>2</v>
      </c>
      <c r="F21" s="5">
        <f>SUMIF(huong_dan_ky_I_2019_2020!$B$12:$B$259,'Tong hop'!B21,huong_dan_ky_I_2019_2020!$J$12:$J$259)</f>
        <v>56</v>
      </c>
      <c r="G21" s="110">
        <f>SUMIF(huong_dan_ky_I_2019_2020!$B$12:$B$259,'Tong hop'!B21,huong_dan_ky_I_2019_2020!$L$12:$L$259)</f>
        <v>2800000</v>
      </c>
      <c r="H21" s="6"/>
      <c r="I21" s="2" t="s">
        <v>831</v>
      </c>
      <c r="J21" s="2" t="str">
        <f>VLOOKUP(LEFT(I21,2),Ma_Khoa!$A$2:$C$18,3,0)</f>
        <v>Quản lý đất đai</v>
      </c>
    </row>
    <row r="22" spans="1:10" ht="29.1" customHeight="1">
      <c r="A22" s="5">
        <f t="shared" si="0"/>
        <v>11</v>
      </c>
      <c r="B22" s="5" t="s">
        <v>292</v>
      </c>
      <c r="C22" s="120" t="s">
        <v>426</v>
      </c>
      <c r="D22" s="121" t="s">
        <v>427</v>
      </c>
      <c r="E22" s="109">
        <f>SUMIF(huong_dan_ky_I_2019_2020!$B$12:$B$259,'Tong hop'!B22,huong_dan_ky_I_2019_2020!$I$12:$I$259)</f>
        <v>1</v>
      </c>
      <c r="F22" s="5">
        <f>SUMIF(huong_dan_ky_I_2019_2020!$B$12:$B$259,'Tong hop'!B22,huong_dan_ky_I_2019_2020!$J$12:$J$259)</f>
        <v>40</v>
      </c>
      <c r="G22" s="110">
        <f>SUMIF(huong_dan_ky_I_2019_2020!$B$12:$B$259,'Tong hop'!B22,huong_dan_ky_I_2019_2020!$L$12:$L$259)</f>
        <v>2000000</v>
      </c>
      <c r="H22" s="6"/>
      <c r="I22" s="2" t="s">
        <v>829</v>
      </c>
      <c r="J22" s="2" t="str">
        <f>VLOOKUP(LEFT(I22,2),Ma_Khoa!$A$2:$C$18,3,0)</f>
        <v>Kinh tế và PTNT</v>
      </c>
    </row>
    <row r="23" spans="1:10" ht="29.1" customHeight="1">
      <c r="A23" s="5">
        <f t="shared" si="0"/>
        <v>12</v>
      </c>
      <c r="B23" s="5" t="s">
        <v>293</v>
      </c>
      <c r="C23" s="120" t="s">
        <v>50</v>
      </c>
      <c r="D23" s="121" t="s">
        <v>428</v>
      </c>
      <c r="E23" s="109">
        <f>SUMIF(huong_dan_ky_I_2019_2020!$B$12:$B$259,'Tong hop'!B23,huong_dan_ky_I_2019_2020!$I$12:$I$259)</f>
        <v>1</v>
      </c>
      <c r="F23" s="5">
        <f>SUMIF(huong_dan_ky_I_2019_2020!$B$12:$B$259,'Tong hop'!B23,huong_dan_ky_I_2019_2020!$J$12:$J$259)</f>
        <v>40</v>
      </c>
      <c r="G23" s="110">
        <f>SUMIF(huong_dan_ky_I_2019_2020!$B$12:$B$259,'Tong hop'!B23,huong_dan_ky_I_2019_2020!$L$12:$L$259)</f>
        <v>2000000</v>
      </c>
      <c r="H23" s="6"/>
      <c r="I23" s="2" t="s">
        <v>829</v>
      </c>
      <c r="J23" s="2" t="str">
        <f>VLOOKUP(LEFT(I23,2),Ma_Khoa!$A$2:$C$18,3,0)</f>
        <v>Kinh tế và PTNT</v>
      </c>
    </row>
    <row r="24" spans="1:10" ht="29.1" customHeight="1">
      <c r="A24" s="5">
        <f t="shared" si="0"/>
        <v>13</v>
      </c>
      <c r="B24" s="5" t="s">
        <v>294</v>
      </c>
      <c r="C24" s="120" t="s">
        <v>429</v>
      </c>
      <c r="D24" s="121" t="s">
        <v>430</v>
      </c>
      <c r="E24" s="109">
        <f>SUMIF(huong_dan_ky_I_2019_2020!$B$12:$B$259,'Tong hop'!B24,huong_dan_ky_I_2019_2020!$I$12:$I$259)</f>
        <v>1</v>
      </c>
      <c r="F24" s="5">
        <f>SUMIF(huong_dan_ky_I_2019_2020!$B$12:$B$259,'Tong hop'!B24,huong_dan_ky_I_2019_2020!$J$12:$J$259)</f>
        <v>12</v>
      </c>
      <c r="G24" s="110">
        <f>SUMIF(huong_dan_ky_I_2019_2020!$B$12:$B$259,'Tong hop'!B24,huong_dan_ky_I_2019_2020!$L$12:$L$259)</f>
        <v>600000</v>
      </c>
      <c r="H24" s="6"/>
      <c r="I24" s="2" t="s">
        <v>828</v>
      </c>
      <c r="J24" s="2" t="str">
        <f>VLOOKUP(LEFT(I24,2),Ma_Khoa!$A$2:$C$18,3,0)</f>
        <v>Thú y</v>
      </c>
    </row>
    <row r="25" spans="1:10" ht="29.1" customHeight="1">
      <c r="A25" s="5">
        <f t="shared" si="0"/>
        <v>14</v>
      </c>
      <c r="B25" s="5" t="s">
        <v>296</v>
      </c>
      <c r="C25" s="120" t="s">
        <v>431</v>
      </c>
      <c r="D25" s="121" t="s">
        <v>432</v>
      </c>
      <c r="E25" s="109">
        <f>SUMIF(huong_dan_ky_I_2019_2020!$B$12:$B$259,'Tong hop'!B25,huong_dan_ky_I_2019_2020!$I$12:$I$259)</f>
        <v>2</v>
      </c>
      <c r="F25" s="5">
        <f>SUMIF(huong_dan_ky_I_2019_2020!$B$12:$B$259,'Tong hop'!B25,huong_dan_ky_I_2019_2020!$J$12:$J$259)</f>
        <v>80</v>
      </c>
      <c r="G25" s="110">
        <f>SUMIF(huong_dan_ky_I_2019_2020!$B$12:$B$259,'Tong hop'!B25,huong_dan_ky_I_2019_2020!$L$12:$L$259)</f>
        <v>4000000</v>
      </c>
      <c r="H25" s="6"/>
      <c r="I25" s="2" t="s">
        <v>829</v>
      </c>
      <c r="J25" s="2" t="str">
        <f>VLOOKUP(LEFT(I25,2),Ma_Khoa!$A$2:$C$18,3,0)</f>
        <v>Kinh tế và PTNT</v>
      </c>
    </row>
    <row r="26" spans="1:10" ht="29.1" customHeight="1">
      <c r="A26" s="5">
        <f t="shared" si="0"/>
        <v>15</v>
      </c>
      <c r="B26" s="5" t="s">
        <v>297</v>
      </c>
      <c r="C26" s="120" t="s">
        <v>433</v>
      </c>
      <c r="D26" s="121" t="s">
        <v>112</v>
      </c>
      <c r="E26" s="109">
        <f>SUMIF(huong_dan_ky_I_2019_2020!$B$12:$B$259,'Tong hop'!B26,huong_dan_ky_I_2019_2020!$I$12:$I$259)</f>
        <v>2</v>
      </c>
      <c r="F26" s="5">
        <f>SUMIF(huong_dan_ky_I_2019_2020!$B$12:$B$259,'Tong hop'!B26,huong_dan_ky_I_2019_2020!$J$12:$J$259)</f>
        <v>80</v>
      </c>
      <c r="G26" s="110">
        <f>SUMIF(huong_dan_ky_I_2019_2020!$B$12:$B$259,'Tong hop'!B26,huong_dan_ky_I_2019_2020!$L$12:$L$259)</f>
        <v>4000000</v>
      </c>
      <c r="H26" s="6"/>
      <c r="I26" s="2" t="s">
        <v>829</v>
      </c>
      <c r="J26" s="2" t="str">
        <f>VLOOKUP(LEFT(I26,2),Ma_Khoa!$A$2:$C$18,3,0)</f>
        <v>Kinh tế và PTNT</v>
      </c>
    </row>
    <row r="27" spans="1:10" ht="29.1" customHeight="1">
      <c r="A27" s="5">
        <f t="shared" si="0"/>
        <v>16</v>
      </c>
      <c r="B27" s="5" t="s">
        <v>298</v>
      </c>
      <c r="C27" s="120" t="s">
        <v>434</v>
      </c>
      <c r="D27" s="121" t="s">
        <v>144</v>
      </c>
      <c r="E27" s="109">
        <f>SUMIF(huong_dan_ky_I_2019_2020!$B$12:$B$259,'Tong hop'!B27,huong_dan_ky_I_2019_2020!$I$12:$I$259)</f>
        <v>1</v>
      </c>
      <c r="F27" s="5">
        <f>SUMIF(huong_dan_ky_I_2019_2020!$B$12:$B$259,'Tong hop'!B27,huong_dan_ky_I_2019_2020!$J$12:$J$259)</f>
        <v>40</v>
      </c>
      <c r="G27" s="110">
        <f>SUMIF(huong_dan_ky_I_2019_2020!$B$12:$B$259,'Tong hop'!B27,huong_dan_ky_I_2019_2020!$L$12:$L$259)</f>
        <v>2000000</v>
      </c>
      <c r="H27" s="6"/>
      <c r="I27" s="2" t="s">
        <v>829</v>
      </c>
      <c r="J27" s="2" t="str">
        <f>VLOOKUP(LEFT(I27,2),Ma_Khoa!$A$2:$C$18,3,0)</f>
        <v>Kinh tế và PTNT</v>
      </c>
    </row>
    <row r="28" spans="1:10" ht="29.1" customHeight="1">
      <c r="A28" s="5">
        <f t="shared" si="0"/>
        <v>17</v>
      </c>
      <c r="B28" s="5" t="s">
        <v>299</v>
      </c>
      <c r="C28" s="120" t="s">
        <v>435</v>
      </c>
      <c r="D28" s="121" t="s">
        <v>436</v>
      </c>
      <c r="E28" s="109">
        <f>SUMIF(huong_dan_ky_I_2019_2020!$B$12:$B$259,'Tong hop'!B28,huong_dan_ky_I_2019_2020!$I$12:$I$259)</f>
        <v>1</v>
      </c>
      <c r="F28" s="5">
        <f>SUMIF(huong_dan_ky_I_2019_2020!$B$12:$B$259,'Tong hop'!B28,huong_dan_ky_I_2019_2020!$J$12:$J$259)</f>
        <v>40</v>
      </c>
      <c r="G28" s="110">
        <f>SUMIF(huong_dan_ky_I_2019_2020!$B$12:$B$259,'Tong hop'!B28,huong_dan_ky_I_2019_2020!$L$12:$L$259)</f>
        <v>2000000</v>
      </c>
      <c r="H28" s="6"/>
      <c r="I28" s="2" t="s">
        <v>829</v>
      </c>
      <c r="J28" s="2" t="str">
        <f>VLOOKUP(LEFT(I28,2),Ma_Khoa!$A$2:$C$18,3,0)</f>
        <v>Kinh tế và PTNT</v>
      </c>
    </row>
    <row r="29" spans="1:10" ht="29.1" customHeight="1">
      <c r="A29" s="5">
        <f t="shared" si="0"/>
        <v>18</v>
      </c>
      <c r="B29" s="5" t="s">
        <v>300</v>
      </c>
      <c r="C29" s="120" t="s">
        <v>124</v>
      </c>
      <c r="D29" s="121" t="s">
        <v>437</v>
      </c>
      <c r="E29" s="109">
        <f>SUMIF(huong_dan_ky_I_2019_2020!$B$12:$B$259,'Tong hop'!B29,huong_dan_ky_I_2019_2020!$I$12:$I$259)</f>
        <v>1</v>
      </c>
      <c r="F29" s="5">
        <f>SUMIF(huong_dan_ky_I_2019_2020!$B$12:$B$259,'Tong hop'!B29,huong_dan_ky_I_2019_2020!$J$12:$J$259)</f>
        <v>40</v>
      </c>
      <c r="G29" s="110">
        <f>SUMIF(huong_dan_ky_I_2019_2020!$B$12:$B$259,'Tong hop'!B29,huong_dan_ky_I_2019_2020!$L$12:$L$259)</f>
        <v>2000000</v>
      </c>
      <c r="H29" s="6"/>
      <c r="I29" s="2" t="s">
        <v>829</v>
      </c>
      <c r="J29" s="2" t="str">
        <f>VLOOKUP(LEFT(I29,2),Ma_Khoa!$A$2:$C$18,3,0)</f>
        <v>Kinh tế và PTNT</v>
      </c>
    </row>
    <row r="30" spans="1:10" ht="29.1" customHeight="1">
      <c r="A30" s="5">
        <f t="shared" si="0"/>
        <v>19</v>
      </c>
      <c r="B30" s="5" t="s">
        <v>302</v>
      </c>
      <c r="C30" s="120" t="s">
        <v>51</v>
      </c>
      <c r="D30" s="121" t="s">
        <v>103</v>
      </c>
      <c r="E30" s="109">
        <f>SUMIF(huong_dan_ky_I_2019_2020!$B$12:$B$259,'Tong hop'!B30,huong_dan_ky_I_2019_2020!$I$12:$I$259)</f>
        <v>1</v>
      </c>
      <c r="F30" s="5">
        <f>SUMIF(huong_dan_ky_I_2019_2020!$B$12:$B$259,'Tong hop'!B30,huong_dan_ky_I_2019_2020!$J$12:$J$259)</f>
        <v>40</v>
      </c>
      <c r="G30" s="110">
        <f>SUMIF(huong_dan_ky_I_2019_2020!$B$12:$B$259,'Tong hop'!B30,huong_dan_ky_I_2019_2020!$L$12:$L$259)</f>
        <v>2000000</v>
      </c>
      <c r="H30" s="6"/>
      <c r="I30" s="2" t="s">
        <v>829</v>
      </c>
      <c r="J30" s="2" t="str">
        <f>VLOOKUP(LEFT(I30,2),Ma_Khoa!$A$2:$C$18,3,0)</f>
        <v>Kinh tế và PTNT</v>
      </c>
    </row>
    <row r="31" spans="1:10" ht="29.1" customHeight="1">
      <c r="A31" s="5">
        <f t="shared" si="0"/>
        <v>20</v>
      </c>
      <c r="B31" s="5" t="s">
        <v>303</v>
      </c>
      <c r="C31" s="120" t="s">
        <v>121</v>
      </c>
      <c r="D31" s="121" t="s">
        <v>438</v>
      </c>
      <c r="E31" s="109">
        <f>SUMIF(huong_dan_ky_I_2019_2020!$B$12:$B$259,'Tong hop'!B31,huong_dan_ky_I_2019_2020!$I$12:$I$259)</f>
        <v>1</v>
      </c>
      <c r="F31" s="5">
        <f>SUMIF(huong_dan_ky_I_2019_2020!$B$12:$B$259,'Tong hop'!B31,huong_dan_ky_I_2019_2020!$J$12:$J$259)</f>
        <v>12</v>
      </c>
      <c r="G31" s="110">
        <f>SUMIF(huong_dan_ky_I_2019_2020!$B$12:$B$259,'Tong hop'!B31,huong_dan_ky_I_2019_2020!$L$12:$L$259)</f>
        <v>600000</v>
      </c>
      <c r="H31" s="6"/>
      <c r="I31" s="2" t="s">
        <v>827</v>
      </c>
      <c r="J31" s="2" t="str">
        <f>VLOOKUP(LEFT(I31,2),Ma_Khoa!$A$2:$C$18,3,0)</f>
        <v>Nông học</v>
      </c>
    </row>
    <row r="32" spans="1:10" ht="29.1" customHeight="1">
      <c r="A32" s="5">
        <f t="shared" si="0"/>
        <v>21</v>
      </c>
      <c r="B32" s="5" t="s">
        <v>305</v>
      </c>
      <c r="C32" s="120" t="s">
        <v>439</v>
      </c>
      <c r="D32" s="121" t="s">
        <v>111</v>
      </c>
      <c r="E32" s="109">
        <f>SUMIF(huong_dan_ky_I_2019_2020!$B$12:$B$259,'Tong hop'!B32,huong_dan_ky_I_2019_2020!$I$12:$I$259)</f>
        <v>1</v>
      </c>
      <c r="F32" s="5">
        <f>SUMIF(huong_dan_ky_I_2019_2020!$B$12:$B$259,'Tong hop'!B32,huong_dan_ky_I_2019_2020!$J$12:$J$259)</f>
        <v>12</v>
      </c>
      <c r="G32" s="110">
        <f>SUMIF(huong_dan_ky_I_2019_2020!$B$12:$B$259,'Tong hop'!B32,huong_dan_ky_I_2019_2020!$L$12:$L$259)</f>
        <v>600000</v>
      </c>
      <c r="H32" s="6"/>
      <c r="I32" s="2" t="s">
        <v>827</v>
      </c>
      <c r="J32" s="2" t="str">
        <f>VLOOKUP(LEFT(I32,2),Ma_Khoa!$A$2:$C$18,3,0)</f>
        <v>Nông học</v>
      </c>
    </row>
    <row r="33" spans="1:10" ht="29.1" customHeight="1">
      <c r="A33" s="5">
        <f t="shared" si="0"/>
        <v>22</v>
      </c>
      <c r="B33" s="5" t="s">
        <v>307</v>
      </c>
      <c r="C33" s="120" t="s">
        <v>440</v>
      </c>
      <c r="D33" s="121" t="s">
        <v>106</v>
      </c>
      <c r="E33" s="109">
        <f>SUMIF(huong_dan_ky_I_2019_2020!$B$12:$B$259,'Tong hop'!B33,huong_dan_ky_I_2019_2020!$I$12:$I$259)</f>
        <v>1</v>
      </c>
      <c r="F33" s="5">
        <f>SUMIF(huong_dan_ky_I_2019_2020!$B$12:$B$259,'Tong hop'!B33,huong_dan_ky_I_2019_2020!$J$12:$J$259)</f>
        <v>12</v>
      </c>
      <c r="G33" s="110">
        <f>SUMIF(huong_dan_ky_I_2019_2020!$B$12:$B$259,'Tong hop'!B33,huong_dan_ky_I_2019_2020!$L$12:$L$259)</f>
        <v>600000</v>
      </c>
      <c r="H33" s="6"/>
      <c r="I33" s="2" t="s">
        <v>827</v>
      </c>
      <c r="J33" s="2" t="str">
        <f>VLOOKUP(LEFT(I33,2),Ma_Khoa!$A$2:$C$18,3,0)</f>
        <v>Nông học</v>
      </c>
    </row>
    <row r="34" spans="1:10" ht="29.1" customHeight="1">
      <c r="A34" s="5">
        <f t="shared" si="0"/>
        <v>23</v>
      </c>
      <c r="B34" s="5" t="s">
        <v>308</v>
      </c>
      <c r="C34" s="120" t="s">
        <v>441</v>
      </c>
      <c r="D34" s="121" t="s">
        <v>442</v>
      </c>
      <c r="E34" s="109">
        <f>SUMIF(huong_dan_ky_I_2019_2020!$B$12:$B$259,'Tong hop'!B34,huong_dan_ky_I_2019_2020!$I$12:$I$259)</f>
        <v>1</v>
      </c>
      <c r="F34" s="5">
        <f>SUMIF(huong_dan_ky_I_2019_2020!$B$12:$B$259,'Tong hop'!B34,huong_dan_ky_I_2019_2020!$J$12:$J$259)</f>
        <v>28</v>
      </c>
      <c r="G34" s="110">
        <f>SUMIF(huong_dan_ky_I_2019_2020!$B$12:$B$259,'Tong hop'!B34,huong_dan_ky_I_2019_2020!$L$12:$L$259)</f>
        <v>1400000</v>
      </c>
      <c r="H34" s="6"/>
      <c r="I34" s="2" t="s">
        <v>832</v>
      </c>
      <c r="J34" s="2" t="str">
        <f>VLOOKUP(LEFT(I34,2),Ma_Khoa!$A$2:$C$18,3,0)</f>
        <v>Công nghệ sinh học</v>
      </c>
    </row>
    <row r="35" spans="1:10" ht="29.1" customHeight="1">
      <c r="A35" s="5">
        <f t="shared" si="0"/>
        <v>24</v>
      </c>
      <c r="B35" s="5" t="s">
        <v>310</v>
      </c>
      <c r="C35" s="120" t="s">
        <v>443</v>
      </c>
      <c r="D35" s="121" t="s">
        <v>8</v>
      </c>
      <c r="E35" s="109">
        <f>SUMIF(huong_dan_ky_I_2019_2020!$B$12:$B$259,'Tong hop'!B35,huong_dan_ky_I_2019_2020!$I$12:$I$259)</f>
        <v>1</v>
      </c>
      <c r="F35" s="5">
        <f>SUMIF(huong_dan_ky_I_2019_2020!$B$12:$B$259,'Tong hop'!B35,huong_dan_ky_I_2019_2020!$J$12:$J$259)</f>
        <v>12</v>
      </c>
      <c r="G35" s="110">
        <f>SUMIF(huong_dan_ky_I_2019_2020!$B$12:$B$259,'Tong hop'!B35,huong_dan_ky_I_2019_2020!$L$12:$L$259)</f>
        <v>600000</v>
      </c>
      <c r="H35" s="6"/>
      <c r="I35" s="2" t="s">
        <v>831</v>
      </c>
      <c r="J35" s="2" t="str">
        <f>VLOOKUP(LEFT(I35,2),Ma_Khoa!$A$2:$C$18,3,0)</f>
        <v>Quản lý đất đai</v>
      </c>
    </row>
    <row r="36" spans="1:10" ht="29.1" customHeight="1">
      <c r="A36" s="5">
        <f t="shared" si="0"/>
        <v>25</v>
      </c>
      <c r="B36" s="5" t="s">
        <v>311</v>
      </c>
      <c r="C36" s="120" t="s">
        <v>444</v>
      </c>
      <c r="D36" s="121" t="s">
        <v>445</v>
      </c>
      <c r="E36" s="109">
        <f>SUMIF(huong_dan_ky_I_2019_2020!$B$12:$B$259,'Tong hop'!B36,huong_dan_ky_I_2019_2020!$I$12:$I$259)</f>
        <v>1</v>
      </c>
      <c r="F36" s="5">
        <f>SUMIF(huong_dan_ky_I_2019_2020!$B$12:$B$259,'Tong hop'!B36,huong_dan_ky_I_2019_2020!$J$12:$J$259)</f>
        <v>28</v>
      </c>
      <c r="G36" s="110">
        <f>SUMIF(huong_dan_ky_I_2019_2020!$B$12:$B$259,'Tong hop'!B36,huong_dan_ky_I_2019_2020!$L$12:$L$259)</f>
        <v>1400000</v>
      </c>
      <c r="H36" s="6"/>
      <c r="I36" s="2" t="s">
        <v>833</v>
      </c>
      <c r="J36" s="2" t="str">
        <f>VLOOKUP(LEFT(I36,2),Ma_Khoa!$A$2:$C$18,3,0)</f>
        <v>Công nghệ thực phẩm</v>
      </c>
    </row>
    <row r="37" spans="1:10" ht="29.1" customHeight="1">
      <c r="A37" s="5">
        <f t="shared" si="0"/>
        <v>26</v>
      </c>
      <c r="B37" s="5" t="s">
        <v>313</v>
      </c>
      <c r="C37" s="120" t="s">
        <v>194</v>
      </c>
      <c r="D37" s="121" t="s">
        <v>446</v>
      </c>
      <c r="E37" s="109">
        <f>SUMIF(huong_dan_ky_I_2019_2020!$B$12:$B$259,'Tong hop'!B37,huong_dan_ky_I_2019_2020!$I$12:$I$259)</f>
        <v>1</v>
      </c>
      <c r="F37" s="5">
        <f>SUMIF(huong_dan_ky_I_2019_2020!$B$12:$B$259,'Tong hop'!B37,huong_dan_ky_I_2019_2020!$J$12:$J$259)</f>
        <v>40</v>
      </c>
      <c r="G37" s="110">
        <f>SUMIF(huong_dan_ky_I_2019_2020!$B$12:$B$259,'Tong hop'!B37,huong_dan_ky_I_2019_2020!$L$12:$L$259)</f>
        <v>2000000</v>
      </c>
      <c r="H37" s="6"/>
      <c r="I37" s="2" t="s">
        <v>827</v>
      </c>
      <c r="J37" s="2" t="str">
        <f>VLOOKUP(LEFT(I37,2),Ma_Khoa!$A$2:$C$18,3,0)</f>
        <v>Nông học</v>
      </c>
    </row>
    <row r="38" spans="1:10" ht="29.1" customHeight="1">
      <c r="A38" s="5">
        <f t="shared" si="0"/>
        <v>27</v>
      </c>
      <c r="B38" s="5" t="s">
        <v>314</v>
      </c>
      <c r="C38" s="120" t="s">
        <v>447</v>
      </c>
      <c r="D38" s="121" t="s">
        <v>448</v>
      </c>
      <c r="E38" s="109">
        <f>SUMIF(huong_dan_ky_I_2019_2020!$B$12:$B$259,'Tong hop'!B38,huong_dan_ky_I_2019_2020!$I$12:$I$259)</f>
        <v>1</v>
      </c>
      <c r="F38" s="5">
        <f>SUMIF(huong_dan_ky_I_2019_2020!$B$12:$B$259,'Tong hop'!B38,huong_dan_ky_I_2019_2020!$J$12:$J$259)</f>
        <v>28</v>
      </c>
      <c r="G38" s="110">
        <f>SUMIF(huong_dan_ky_I_2019_2020!$B$12:$B$259,'Tong hop'!B38,huong_dan_ky_I_2019_2020!$L$12:$L$259)</f>
        <v>1400000</v>
      </c>
      <c r="H38" s="6"/>
      <c r="I38" s="2" t="s">
        <v>827</v>
      </c>
      <c r="J38" s="2" t="str">
        <f>VLOOKUP(LEFT(I38,2),Ma_Khoa!$A$2:$C$18,3,0)</f>
        <v>Nông học</v>
      </c>
    </row>
    <row r="39" spans="1:10" ht="29.1" customHeight="1">
      <c r="A39" s="5">
        <f t="shared" si="0"/>
        <v>28</v>
      </c>
      <c r="B39" s="5" t="s">
        <v>315</v>
      </c>
      <c r="C39" s="120" t="s">
        <v>51</v>
      </c>
      <c r="D39" s="121" t="s">
        <v>44</v>
      </c>
      <c r="E39" s="109">
        <f>SUMIF(huong_dan_ky_I_2019_2020!$B$12:$B$259,'Tong hop'!B39,huong_dan_ky_I_2019_2020!$I$12:$I$259)</f>
        <v>1</v>
      </c>
      <c r="F39" s="5">
        <f>SUMIF(huong_dan_ky_I_2019_2020!$B$12:$B$259,'Tong hop'!B39,huong_dan_ky_I_2019_2020!$J$12:$J$259)</f>
        <v>12</v>
      </c>
      <c r="G39" s="110">
        <f>SUMIF(huong_dan_ky_I_2019_2020!$B$12:$B$259,'Tong hop'!B39,huong_dan_ky_I_2019_2020!$L$12:$L$259)</f>
        <v>600000</v>
      </c>
      <c r="H39" s="6"/>
      <c r="I39" s="2" t="s">
        <v>828</v>
      </c>
      <c r="J39" s="2" t="str">
        <f>VLOOKUP(LEFT(I39,2),Ma_Khoa!$A$2:$C$18,3,0)</f>
        <v>Thú y</v>
      </c>
    </row>
    <row r="40" spans="1:10" ht="29.1" customHeight="1">
      <c r="A40" s="5">
        <f t="shared" si="0"/>
        <v>29</v>
      </c>
      <c r="B40" s="5" t="s">
        <v>316</v>
      </c>
      <c r="C40" s="120" t="s">
        <v>449</v>
      </c>
      <c r="D40" s="121" t="s">
        <v>450</v>
      </c>
      <c r="E40" s="109">
        <f>SUMIF(huong_dan_ky_I_2019_2020!$B$12:$B$259,'Tong hop'!B40,huong_dan_ky_I_2019_2020!$I$12:$I$259)</f>
        <v>1</v>
      </c>
      <c r="F40" s="5">
        <f>SUMIF(huong_dan_ky_I_2019_2020!$B$12:$B$259,'Tong hop'!B40,huong_dan_ky_I_2019_2020!$J$12:$J$259)</f>
        <v>20</v>
      </c>
      <c r="G40" s="110">
        <f>SUMIF(huong_dan_ky_I_2019_2020!$B$12:$B$259,'Tong hop'!B40,huong_dan_ky_I_2019_2020!$L$12:$L$259)</f>
        <v>1000000</v>
      </c>
      <c r="H40" s="6"/>
      <c r="I40" s="2" t="s">
        <v>831</v>
      </c>
      <c r="J40" s="2" t="str">
        <f>VLOOKUP(LEFT(I40,2),Ma_Khoa!$A$2:$C$18,3,0)</f>
        <v>Quản lý đất đai</v>
      </c>
    </row>
    <row r="41" spans="1:10" ht="29.1" customHeight="1">
      <c r="A41" s="5">
        <f t="shared" si="0"/>
        <v>30</v>
      </c>
      <c r="B41" s="5" t="s">
        <v>58</v>
      </c>
      <c r="C41" s="120" t="s">
        <v>124</v>
      </c>
      <c r="D41" s="121" t="s">
        <v>115</v>
      </c>
      <c r="E41" s="109">
        <f>SUMIF(huong_dan_ky_I_2019_2020!$B$12:$B$259,'Tong hop'!B41,huong_dan_ky_I_2019_2020!$I$12:$I$259)</f>
        <v>1</v>
      </c>
      <c r="F41" s="5">
        <f>SUMIF(huong_dan_ky_I_2019_2020!$B$12:$B$259,'Tong hop'!B41,huong_dan_ky_I_2019_2020!$J$12:$J$259)</f>
        <v>20</v>
      </c>
      <c r="G41" s="110">
        <f>SUMIF(huong_dan_ky_I_2019_2020!$B$12:$B$259,'Tong hop'!B41,huong_dan_ky_I_2019_2020!$L$12:$L$259)</f>
        <v>1000000</v>
      </c>
      <c r="H41" s="6"/>
      <c r="I41" s="2" t="s">
        <v>831</v>
      </c>
      <c r="J41" s="2" t="str">
        <f>VLOOKUP(LEFT(I41,2),Ma_Khoa!$A$2:$C$18,3,0)</f>
        <v>Quản lý đất đai</v>
      </c>
    </row>
    <row r="42" spans="1:10" ht="29.1" customHeight="1">
      <c r="A42" s="5">
        <f t="shared" si="0"/>
        <v>31</v>
      </c>
      <c r="B42" s="5" t="s">
        <v>317</v>
      </c>
      <c r="C42" s="120" t="s">
        <v>51</v>
      </c>
      <c r="D42" s="121" t="s">
        <v>421</v>
      </c>
      <c r="E42" s="109">
        <f>SUMIF(huong_dan_ky_I_2019_2020!$B$12:$B$259,'Tong hop'!B42,huong_dan_ky_I_2019_2020!$I$12:$I$259)</f>
        <v>2</v>
      </c>
      <c r="F42" s="5">
        <f>SUMIF(huong_dan_ky_I_2019_2020!$B$12:$B$259,'Tong hop'!B42,huong_dan_ky_I_2019_2020!$J$12:$J$259)</f>
        <v>80</v>
      </c>
      <c r="G42" s="110">
        <f>SUMIF(huong_dan_ky_I_2019_2020!$B$12:$B$259,'Tong hop'!B42,huong_dan_ky_I_2019_2020!$L$12:$L$259)</f>
        <v>4000000</v>
      </c>
      <c r="H42" s="6"/>
      <c r="I42" s="2" t="s">
        <v>829</v>
      </c>
      <c r="J42" s="2" t="str">
        <f>VLOOKUP(LEFT(I42,2),Ma_Khoa!$A$2:$C$18,3,0)</f>
        <v>Kinh tế và PTNT</v>
      </c>
    </row>
    <row r="43" spans="1:10" ht="29.1" customHeight="1">
      <c r="A43" s="5">
        <f t="shared" si="0"/>
        <v>32</v>
      </c>
      <c r="B43" s="5" t="s">
        <v>318</v>
      </c>
      <c r="C43" s="120" t="s">
        <v>451</v>
      </c>
      <c r="D43" s="121" t="s">
        <v>452</v>
      </c>
      <c r="E43" s="109">
        <f>SUMIF(huong_dan_ky_I_2019_2020!$B$12:$B$259,'Tong hop'!B43,huong_dan_ky_I_2019_2020!$I$12:$I$259)</f>
        <v>1</v>
      </c>
      <c r="F43" s="5">
        <f>SUMIF(huong_dan_ky_I_2019_2020!$B$12:$B$259,'Tong hop'!B43,huong_dan_ky_I_2019_2020!$J$12:$J$259)</f>
        <v>40</v>
      </c>
      <c r="G43" s="110">
        <f>SUMIF(huong_dan_ky_I_2019_2020!$B$12:$B$259,'Tong hop'!B43,huong_dan_ky_I_2019_2020!$L$12:$L$259)</f>
        <v>2000000</v>
      </c>
      <c r="H43" s="6"/>
      <c r="I43" s="2" t="s">
        <v>829</v>
      </c>
      <c r="J43" s="2" t="str">
        <f>VLOOKUP(LEFT(I43,2),Ma_Khoa!$A$2:$C$18,3,0)</f>
        <v>Kinh tế và PTNT</v>
      </c>
    </row>
    <row r="44" spans="1:10" ht="29.1" customHeight="1">
      <c r="A44" s="5">
        <f t="shared" si="0"/>
        <v>33</v>
      </c>
      <c r="B44" s="5" t="s">
        <v>59</v>
      </c>
      <c r="C44" s="120" t="s">
        <v>51</v>
      </c>
      <c r="D44" s="121" t="s">
        <v>104</v>
      </c>
      <c r="E44" s="109">
        <f>SUMIF(huong_dan_ky_I_2019_2020!$B$12:$B$259,'Tong hop'!B44,huong_dan_ky_I_2019_2020!$I$12:$I$259)</f>
        <v>2</v>
      </c>
      <c r="F44" s="5">
        <f>SUMIF(huong_dan_ky_I_2019_2020!$B$12:$B$259,'Tong hop'!B44,huong_dan_ky_I_2019_2020!$J$12:$J$259)</f>
        <v>50</v>
      </c>
      <c r="G44" s="110">
        <f>SUMIF(huong_dan_ky_I_2019_2020!$B$12:$B$259,'Tong hop'!B44,huong_dan_ky_I_2019_2020!$L$12:$L$259)</f>
        <v>2500000</v>
      </c>
      <c r="H44" s="6"/>
      <c r="I44" s="2" t="s">
        <v>829</v>
      </c>
      <c r="J44" s="2" t="str">
        <f>VLOOKUP(LEFT(I44,2),Ma_Khoa!$A$2:$C$18,3,0)</f>
        <v>Kinh tế và PTNT</v>
      </c>
    </row>
    <row r="45" spans="1:10" ht="29.1" customHeight="1">
      <c r="A45" s="5">
        <f t="shared" si="0"/>
        <v>34</v>
      </c>
      <c r="B45" s="5" t="s">
        <v>321</v>
      </c>
      <c r="C45" s="120" t="s">
        <v>453</v>
      </c>
      <c r="D45" s="121" t="s">
        <v>164</v>
      </c>
      <c r="E45" s="109">
        <f>SUMIF(huong_dan_ky_I_2019_2020!$B$12:$B$259,'Tong hop'!B45,huong_dan_ky_I_2019_2020!$I$12:$I$259)</f>
        <v>1</v>
      </c>
      <c r="F45" s="5">
        <f>SUMIF(huong_dan_ky_I_2019_2020!$B$12:$B$259,'Tong hop'!B45,huong_dan_ky_I_2019_2020!$J$12:$J$259)</f>
        <v>40</v>
      </c>
      <c r="G45" s="110">
        <f>SUMIF(huong_dan_ky_I_2019_2020!$B$12:$B$259,'Tong hop'!B45,huong_dan_ky_I_2019_2020!$L$12:$L$259)</f>
        <v>2000000</v>
      </c>
      <c r="H45" s="6"/>
      <c r="I45" s="2" t="s">
        <v>829</v>
      </c>
      <c r="J45" s="2" t="str">
        <f>VLOOKUP(LEFT(I45,2),Ma_Khoa!$A$2:$C$18,3,0)</f>
        <v>Kinh tế và PTNT</v>
      </c>
    </row>
    <row r="46" spans="1:10" ht="29.1" customHeight="1">
      <c r="A46" s="5">
        <f t="shared" si="0"/>
        <v>35</v>
      </c>
      <c r="B46" s="5" t="s">
        <v>245</v>
      </c>
      <c r="C46" s="120" t="s">
        <v>75</v>
      </c>
      <c r="D46" s="121" t="s">
        <v>107</v>
      </c>
      <c r="E46" s="109">
        <f>SUMIF(huong_dan_ky_I_2019_2020!$B$12:$B$259,'Tong hop'!B46,huong_dan_ky_I_2019_2020!$I$12:$I$259)</f>
        <v>1</v>
      </c>
      <c r="F46" s="5">
        <f>SUMIF(huong_dan_ky_I_2019_2020!$B$12:$B$259,'Tong hop'!B46,huong_dan_ky_I_2019_2020!$J$12:$J$259)</f>
        <v>28</v>
      </c>
      <c r="G46" s="110">
        <f>SUMIF(huong_dan_ky_I_2019_2020!$B$12:$B$259,'Tong hop'!B46,huong_dan_ky_I_2019_2020!$L$12:$L$259)</f>
        <v>1400000</v>
      </c>
      <c r="H46" s="6"/>
      <c r="I46" s="2" t="s">
        <v>827</v>
      </c>
      <c r="J46" s="2" t="str">
        <f>VLOOKUP(LEFT(I46,2),Ma_Khoa!$A$2:$C$18,3,0)</f>
        <v>Nông học</v>
      </c>
    </row>
    <row r="47" spans="1:10" ht="29.1" customHeight="1">
      <c r="A47" s="5">
        <f t="shared" si="0"/>
        <v>36</v>
      </c>
      <c r="B47" s="5" t="s">
        <v>322</v>
      </c>
      <c r="C47" s="120" t="s">
        <v>47</v>
      </c>
      <c r="D47" s="121" t="s">
        <v>114</v>
      </c>
      <c r="E47" s="109">
        <f>SUMIF(huong_dan_ky_I_2019_2020!$B$12:$B$259,'Tong hop'!B47,huong_dan_ky_I_2019_2020!$I$12:$I$259)</f>
        <v>1</v>
      </c>
      <c r="F47" s="5">
        <f>SUMIF(huong_dan_ky_I_2019_2020!$B$12:$B$259,'Tong hop'!B47,huong_dan_ky_I_2019_2020!$J$12:$J$259)</f>
        <v>12</v>
      </c>
      <c r="G47" s="110">
        <f>SUMIF(huong_dan_ky_I_2019_2020!$B$12:$B$259,'Tong hop'!B47,huong_dan_ky_I_2019_2020!$L$12:$L$259)</f>
        <v>600000</v>
      </c>
      <c r="H47" s="6"/>
      <c r="I47" s="2" t="s">
        <v>827</v>
      </c>
      <c r="J47" s="2" t="str">
        <f>VLOOKUP(LEFT(I47,2),Ma_Khoa!$A$2:$C$18,3,0)</f>
        <v>Nông học</v>
      </c>
    </row>
    <row r="48" spans="1:10" ht="29.1" customHeight="1">
      <c r="A48" s="5">
        <f t="shared" si="0"/>
        <v>37</v>
      </c>
      <c r="B48" s="5" t="s">
        <v>323</v>
      </c>
      <c r="C48" s="120" t="s">
        <v>51</v>
      </c>
      <c r="D48" s="121" t="s">
        <v>454</v>
      </c>
      <c r="E48" s="109">
        <f>SUMIF(huong_dan_ky_I_2019_2020!$B$12:$B$259,'Tong hop'!B48,huong_dan_ky_I_2019_2020!$I$12:$I$259)</f>
        <v>1</v>
      </c>
      <c r="F48" s="5">
        <f>SUMIF(huong_dan_ky_I_2019_2020!$B$12:$B$259,'Tong hop'!B48,huong_dan_ky_I_2019_2020!$J$12:$J$259)</f>
        <v>20</v>
      </c>
      <c r="G48" s="110">
        <f>SUMIF(huong_dan_ky_I_2019_2020!$B$12:$B$259,'Tong hop'!B48,huong_dan_ky_I_2019_2020!$L$12:$L$259)</f>
        <v>1000000</v>
      </c>
      <c r="H48" s="6"/>
      <c r="I48" s="2" t="s">
        <v>834</v>
      </c>
      <c r="J48" s="2" t="str">
        <f>VLOOKUP(LEFT(I48,2),Ma_Khoa!$A$2:$C$18,3,0)</f>
        <v>Chăn nuôi</v>
      </c>
    </row>
    <row r="49" spans="1:10" ht="29.1" customHeight="1">
      <c r="A49" s="5">
        <f t="shared" si="0"/>
        <v>38</v>
      </c>
      <c r="B49" s="5" t="s">
        <v>324</v>
      </c>
      <c r="C49" s="120" t="s">
        <v>455</v>
      </c>
      <c r="D49" s="121" t="s">
        <v>456</v>
      </c>
      <c r="E49" s="109">
        <f>SUMIF(huong_dan_ky_I_2019_2020!$B$12:$B$259,'Tong hop'!B49,huong_dan_ky_I_2019_2020!$I$12:$I$259)</f>
        <v>2</v>
      </c>
      <c r="F49" s="5">
        <f>SUMIF(huong_dan_ky_I_2019_2020!$B$12:$B$259,'Tong hop'!B49,huong_dan_ky_I_2019_2020!$J$12:$J$259)</f>
        <v>56</v>
      </c>
      <c r="G49" s="110">
        <f>SUMIF(huong_dan_ky_I_2019_2020!$B$12:$B$259,'Tong hop'!B49,huong_dan_ky_I_2019_2020!$L$12:$L$259)</f>
        <v>2800000</v>
      </c>
      <c r="H49" s="6"/>
      <c r="I49" s="2" t="s">
        <v>829</v>
      </c>
      <c r="J49" s="2" t="str">
        <f>VLOOKUP(LEFT(I49,2),Ma_Khoa!$A$2:$C$18,3,0)</f>
        <v>Kinh tế và PTNT</v>
      </c>
    </row>
    <row r="50" spans="1:10" ht="29.1" customHeight="1">
      <c r="A50" s="5">
        <f t="shared" si="0"/>
        <v>39</v>
      </c>
      <c r="B50" s="5" t="s">
        <v>326</v>
      </c>
      <c r="C50" s="120" t="s">
        <v>51</v>
      </c>
      <c r="D50" s="121" t="s">
        <v>454</v>
      </c>
      <c r="E50" s="109">
        <f>SUMIF(huong_dan_ky_I_2019_2020!$B$12:$B$259,'Tong hop'!B50,huong_dan_ky_I_2019_2020!$I$12:$I$259)</f>
        <v>1</v>
      </c>
      <c r="F50" s="5">
        <f>SUMIF(huong_dan_ky_I_2019_2020!$B$12:$B$259,'Tong hop'!B50,huong_dan_ky_I_2019_2020!$J$12:$J$259)</f>
        <v>28</v>
      </c>
      <c r="G50" s="110">
        <f>SUMIF(huong_dan_ky_I_2019_2020!$B$12:$B$259,'Tong hop'!B50,huong_dan_ky_I_2019_2020!$L$12:$L$259)</f>
        <v>1400000</v>
      </c>
      <c r="H50" s="6"/>
      <c r="I50" s="2" t="s">
        <v>835</v>
      </c>
      <c r="J50" s="2" t="str">
        <f>VLOOKUP(LEFT(I50,2),Ma_Khoa!$A$2:$C$18,3,0)</f>
        <v>Chăn nuôi</v>
      </c>
    </row>
    <row r="51" spans="1:10" ht="29.1" customHeight="1">
      <c r="A51" s="5">
        <f t="shared" si="0"/>
        <v>40</v>
      </c>
      <c r="B51" s="5" t="s">
        <v>328</v>
      </c>
      <c r="C51" s="120" t="s">
        <v>457</v>
      </c>
      <c r="D51" s="121" t="s">
        <v>458</v>
      </c>
      <c r="E51" s="109">
        <f>SUMIF(huong_dan_ky_I_2019_2020!$B$12:$B$259,'Tong hop'!B51,huong_dan_ky_I_2019_2020!$I$12:$I$259)</f>
        <v>2</v>
      </c>
      <c r="F51" s="5">
        <f>SUMIF(huong_dan_ky_I_2019_2020!$B$12:$B$259,'Tong hop'!B51,huong_dan_ky_I_2019_2020!$J$12:$J$259)</f>
        <v>80</v>
      </c>
      <c r="G51" s="110">
        <f>SUMIF(huong_dan_ky_I_2019_2020!$B$12:$B$259,'Tong hop'!B51,huong_dan_ky_I_2019_2020!$L$12:$L$259)</f>
        <v>4000000</v>
      </c>
      <c r="H51" s="6"/>
      <c r="I51" s="2" t="s">
        <v>829</v>
      </c>
      <c r="J51" s="2" t="str">
        <f>VLOOKUP(LEFT(I51,2),Ma_Khoa!$A$2:$C$18,3,0)</f>
        <v>Kinh tế và PTNT</v>
      </c>
    </row>
    <row r="52" spans="1:10" ht="29.1" customHeight="1">
      <c r="A52" s="5">
        <f t="shared" si="0"/>
        <v>41</v>
      </c>
      <c r="B52" s="5" t="s">
        <v>329</v>
      </c>
      <c r="C52" s="120" t="s">
        <v>459</v>
      </c>
      <c r="D52" s="121" t="s">
        <v>460</v>
      </c>
      <c r="E52" s="109">
        <f>SUMIF(huong_dan_ky_I_2019_2020!$B$12:$B$259,'Tong hop'!B52,huong_dan_ky_I_2019_2020!$I$12:$I$259)</f>
        <v>1</v>
      </c>
      <c r="F52" s="5">
        <f>SUMIF(huong_dan_ky_I_2019_2020!$B$12:$B$259,'Tong hop'!B52,huong_dan_ky_I_2019_2020!$J$12:$J$259)</f>
        <v>12</v>
      </c>
      <c r="G52" s="110">
        <f>SUMIF(huong_dan_ky_I_2019_2020!$B$12:$B$259,'Tong hop'!B52,huong_dan_ky_I_2019_2020!$L$12:$L$259)</f>
        <v>600000</v>
      </c>
      <c r="H52" s="6"/>
      <c r="I52" s="2" t="s">
        <v>836</v>
      </c>
      <c r="J52" s="2" t="str">
        <f>VLOOKUP(LEFT(I52,2),Ma_Khoa!$A$2:$C$18,3,0)</f>
        <v>Công nghệ sinh học</v>
      </c>
    </row>
    <row r="53" spans="1:10" ht="29.1" customHeight="1">
      <c r="A53" s="5">
        <f t="shared" si="0"/>
        <v>42</v>
      </c>
      <c r="B53" s="5" t="s">
        <v>330</v>
      </c>
      <c r="C53" s="120" t="s">
        <v>461</v>
      </c>
      <c r="D53" s="121" t="s">
        <v>122</v>
      </c>
      <c r="E53" s="109">
        <f>SUMIF(huong_dan_ky_I_2019_2020!$B$12:$B$259,'Tong hop'!B53,huong_dan_ky_I_2019_2020!$I$12:$I$259)</f>
        <v>1</v>
      </c>
      <c r="F53" s="5">
        <f>SUMIF(huong_dan_ky_I_2019_2020!$B$12:$B$259,'Tong hop'!B53,huong_dan_ky_I_2019_2020!$J$12:$J$259)</f>
        <v>40</v>
      </c>
      <c r="G53" s="110">
        <f>SUMIF(huong_dan_ky_I_2019_2020!$B$12:$B$259,'Tong hop'!B53,huong_dan_ky_I_2019_2020!$L$12:$L$259)</f>
        <v>2000000</v>
      </c>
      <c r="H53" s="6"/>
      <c r="I53" s="2" t="s">
        <v>829</v>
      </c>
      <c r="J53" s="2" t="str">
        <f>VLOOKUP(LEFT(I53,2),Ma_Khoa!$A$2:$C$18,3,0)</f>
        <v>Kinh tế và PTNT</v>
      </c>
    </row>
    <row r="54" spans="1:10" ht="29.1" customHeight="1">
      <c r="A54" s="5">
        <f t="shared" si="0"/>
        <v>43</v>
      </c>
      <c r="B54" s="5" t="s">
        <v>332</v>
      </c>
      <c r="C54" s="120" t="s">
        <v>462</v>
      </c>
      <c r="D54" s="121" t="s">
        <v>463</v>
      </c>
      <c r="E54" s="109">
        <f>SUMIF(huong_dan_ky_I_2019_2020!$B$12:$B$259,'Tong hop'!B54,huong_dan_ky_I_2019_2020!$I$12:$I$259)</f>
        <v>1</v>
      </c>
      <c r="F54" s="5">
        <f>SUMIF(huong_dan_ky_I_2019_2020!$B$12:$B$259,'Tong hop'!B54,huong_dan_ky_I_2019_2020!$J$12:$J$259)</f>
        <v>12</v>
      </c>
      <c r="G54" s="110">
        <f>SUMIF(huong_dan_ky_I_2019_2020!$B$12:$B$259,'Tong hop'!B54,huong_dan_ky_I_2019_2020!$L$12:$L$259)</f>
        <v>600000</v>
      </c>
      <c r="H54" s="6"/>
      <c r="I54" s="2" t="s">
        <v>827</v>
      </c>
      <c r="J54" s="2" t="str">
        <f>VLOOKUP(LEFT(I54,2),Ma_Khoa!$A$2:$C$18,3,0)</f>
        <v>Nông học</v>
      </c>
    </row>
    <row r="55" spans="1:10" ht="29.1" customHeight="1">
      <c r="A55" s="5">
        <f t="shared" si="0"/>
        <v>44</v>
      </c>
      <c r="B55" s="5" t="s">
        <v>334</v>
      </c>
      <c r="C55" s="120" t="s">
        <v>464</v>
      </c>
      <c r="D55" s="121" t="s">
        <v>465</v>
      </c>
      <c r="E55" s="109">
        <f>SUMIF(huong_dan_ky_I_2019_2020!$B$12:$B$259,'Tong hop'!B55,huong_dan_ky_I_2019_2020!$I$12:$I$259)</f>
        <v>1</v>
      </c>
      <c r="F55" s="5">
        <f>SUMIF(huong_dan_ky_I_2019_2020!$B$12:$B$259,'Tong hop'!B55,huong_dan_ky_I_2019_2020!$J$12:$J$259)</f>
        <v>12</v>
      </c>
      <c r="G55" s="110">
        <f>SUMIF(huong_dan_ky_I_2019_2020!$B$12:$B$259,'Tong hop'!B55,huong_dan_ky_I_2019_2020!$L$12:$L$259)</f>
        <v>600000</v>
      </c>
      <c r="H55" s="6"/>
      <c r="I55" s="2" t="s">
        <v>827</v>
      </c>
      <c r="J55" s="2" t="str">
        <f>VLOOKUP(LEFT(I55,2),Ma_Khoa!$A$2:$C$18,3,0)</f>
        <v>Nông học</v>
      </c>
    </row>
    <row r="56" spans="1:10" ht="29.1" customHeight="1">
      <c r="A56" s="5">
        <f t="shared" si="0"/>
        <v>45</v>
      </c>
      <c r="B56" s="5" t="s">
        <v>246</v>
      </c>
      <c r="C56" s="120" t="s">
        <v>267</v>
      </c>
      <c r="D56" s="121" t="s">
        <v>268</v>
      </c>
      <c r="E56" s="109">
        <f>SUMIF(huong_dan_ky_I_2019_2020!$B$12:$B$259,'Tong hop'!B56,huong_dan_ky_I_2019_2020!$I$12:$I$259)</f>
        <v>1</v>
      </c>
      <c r="F56" s="5">
        <f>SUMIF(huong_dan_ky_I_2019_2020!$B$12:$B$259,'Tong hop'!B56,huong_dan_ky_I_2019_2020!$J$12:$J$259)</f>
        <v>10</v>
      </c>
      <c r="G56" s="110">
        <f>SUMIF(huong_dan_ky_I_2019_2020!$B$12:$B$259,'Tong hop'!B56,huong_dan_ky_I_2019_2020!$L$12:$L$259)</f>
        <v>500000</v>
      </c>
      <c r="H56" s="6"/>
      <c r="I56" s="2" t="s">
        <v>827</v>
      </c>
      <c r="J56" s="2" t="str">
        <f>VLOOKUP(LEFT(I56,2),Ma_Khoa!$A$2:$C$18,3,0)</f>
        <v>Nông học</v>
      </c>
    </row>
    <row r="57" spans="1:10" ht="29.1" customHeight="1">
      <c r="A57" s="5">
        <f t="shared" si="0"/>
        <v>46</v>
      </c>
      <c r="B57" s="5" t="s">
        <v>335</v>
      </c>
      <c r="C57" s="120" t="s">
        <v>466</v>
      </c>
      <c r="D57" s="121" t="s">
        <v>467</v>
      </c>
      <c r="E57" s="109">
        <f>SUMIF(huong_dan_ky_I_2019_2020!$B$12:$B$259,'Tong hop'!B57,huong_dan_ky_I_2019_2020!$I$12:$I$259)</f>
        <v>1</v>
      </c>
      <c r="F57" s="5">
        <f>SUMIF(huong_dan_ky_I_2019_2020!$B$12:$B$259,'Tong hop'!B57,huong_dan_ky_I_2019_2020!$J$12:$J$259)</f>
        <v>12</v>
      </c>
      <c r="G57" s="110">
        <f>SUMIF(huong_dan_ky_I_2019_2020!$B$12:$B$259,'Tong hop'!B57,huong_dan_ky_I_2019_2020!$L$12:$L$259)</f>
        <v>600000</v>
      </c>
      <c r="H57" s="6"/>
      <c r="I57" s="2" t="s">
        <v>837</v>
      </c>
      <c r="J57" s="2" t="str">
        <f>VLOOKUP(LEFT(I57,2),Ma_Khoa!$A$2:$C$18,3,0)</f>
        <v>Môi trường</v>
      </c>
    </row>
    <row r="58" spans="1:10" ht="29.1" customHeight="1">
      <c r="A58" s="5">
        <f t="shared" si="0"/>
        <v>47</v>
      </c>
      <c r="B58" s="5" t="s">
        <v>60</v>
      </c>
      <c r="C58" s="120" t="s">
        <v>128</v>
      </c>
      <c r="D58" s="121" t="s">
        <v>76</v>
      </c>
      <c r="E58" s="109">
        <f>SUMIF(huong_dan_ky_I_2019_2020!$B$12:$B$259,'Tong hop'!B58,huong_dan_ky_I_2019_2020!$I$12:$I$259)</f>
        <v>1</v>
      </c>
      <c r="F58" s="5">
        <f>SUMIF(huong_dan_ky_I_2019_2020!$B$12:$B$259,'Tong hop'!B58,huong_dan_ky_I_2019_2020!$J$12:$J$259)</f>
        <v>10</v>
      </c>
      <c r="G58" s="110">
        <f>SUMIF(huong_dan_ky_I_2019_2020!$B$12:$B$259,'Tong hop'!B58,huong_dan_ky_I_2019_2020!$L$12:$L$259)</f>
        <v>500000</v>
      </c>
      <c r="H58" s="6"/>
      <c r="I58" s="2" t="s">
        <v>831</v>
      </c>
      <c r="J58" s="2" t="str">
        <f>VLOOKUP(LEFT(I58,2),Ma_Khoa!$A$2:$C$18,3,0)</f>
        <v>Quản lý đất đai</v>
      </c>
    </row>
    <row r="59" spans="1:10" ht="29.1" customHeight="1">
      <c r="A59" s="5">
        <f t="shared" si="0"/>
        <v>48</v>
      </c>
      <c r="B59" s="5" t="s">
        <v>174</v>
      </c>
      <c r="C59" s="120" t="s">
        <v>185</v>
      </c>
      <c r="D59" s="121" t="s">
        <v>106</v>
      </c>
      <c r="E59" s="109">
        <f>SUMIF(huong_dan_ky_I_2019_2020!$B$12:$B$259,'Tong hop'!B59,huong_dan_ky_I_2019_2020!$I$12:$I$259)</f>
        <v>2</v>
      </c>
      <c r="F59" s="5">
        <f>SUMIF(huong_dan_ky_I_2019_2020!$B$12:$B$259,'Tong hop'!B59,huong_dan_ky_I_2019_2020!$J$12:$J$259)</f>
        <v>22</v>
      </c>
      <c r="G59" s="110">
        <f>SUMIF(huong_dan_ky_I_2019_2020!$B$12:$B$259,'Tong hop'!B59,huong_dan_ky_I_2019_2020!$L$12:$L$259)</f>
        <v>1100000</v>
      </c>
      <c r="H59" s="6"/>
      <c r="I59" s="2" t="s">
        <v>828</v>
      </c>
      <c r="J59" s="2" t="str">
        <f>VLOOKUP(LEFT(I59,2),Ma_Khoa!$A$2:$C$18,3,0)</f>
        <v>Thú y</v>
      </c>
    </row>
    <row r="60" spans="1:10" ht="29.1" customHeight="1">
      <c r="A60" s="5">
        <f t="shared" si="0"/>
        <v>49</v>
      </c>
      <c r="B60" s="5" t="s">
        <v>61</v>
      </c>
      <c r="C60" s="120" t="s">
        <v>105</v>
      </c>
      <c r="D60" s="121" t="s">
        <v>45</v>
      </c>
      <c r="E60" s="109">
        <f>SUMIF(huong_dan_ky_I_2019_2020!$B$12:$B$259,'Tong hop'!B60,huong_dan_ky_I_2019_2020!$I$12:$I$259)</f>
        <v>1</v>
      </c>
      <c r="F60" s="5">
        <f>SUMIF(huong_dan_ky_I_2019_2020!$B$12:$B$259,'Tong hop'!B60,huong_dan_ky_I_2019_2020!$J$12:$J$259)</f>
        <v>10</v>
      </c>
      <c r="G60" s="110">
        <f>SUMIF(huong_dan_ky_I_2019_2020!$B$12:$B$259,'Tong hop'!B60,huong_dan_ky_I_2019_2020!$L$12:$L$259)</f>
        <v>500000</v>
      </c>
      <c r="H60" s="6"/>
      <c r="I60" s="2" t="s">
        <v>838</v>
      </c>
      <c r="J60" s="2" t="str">
        <f>VLOOKUP(LEFT(I60,2),Ma_Khoa!$A$2:$C$18,3,0)</f>
        <v>Cơ Điện</v>
      </c>
    </row>
    <row r="61" spans="1:10" ht="29.1" customHeight="1">
      <c r="A61" s="5">
        <f t="shared" si="0"/>
        <v>50</v>
      </c>
      <c r="B61" s="5" t="s">
        <v>62</v>
      </c>
      <c r="C61" s="120" t="s">
        <v>77</v>
      </c>
      <c r="D61" s="121" t="s">
        <v>78</v>
      </c>
      <c r="E61" s="109">
        <f>SUMIF(huong_dan_ky_I_2019_2020!$B$12:$B$259,'Tong hop'!B61,huong_dan_ky_I_2019_2020!$I$12:$I$259)</f>
        <v>3</v>
      </c>
      <c r="F61" s="5">
        <f>SUMIF(huong_dan_ky_I_2019_2020!$B$12:$B$259,'Tong hop'!B61,huong_dan_ky_I_2019_2020!$J$12:$J$259)</f>
        <v>90</v>
      </c>
      <c r="G61" s="110">
        <f>SUMIF(huong_dan_ky_I_2019_2020!$B$12:$B$259,'Tong hop'!B61,huong_dan_ky_I_2019_2020!$L$12:$L$259)</f>
        <v>4500000</v>
      </c>
      <c r="H61" s="6"/>
      <c r="I61" s="2" t="s">
        <v>839</v>
      </c>
      <c r="J61" s="2" t="str">
        <f>VLOOKUP(LEFT(I61,2),Ma_Khoa!$A$2:$C$18,3,0)</f>
        <v>Kinh tế và PTNT</v>
      </c>
    </row>
    <row r="62" spans="1:10" ht="29.1" customHeight="1">
      <c r="A62" s="5">
        <f t="shared" si="0"/>
        <v>51</v>
      </c>
      <c r="B62" s="5" t="s">
        <v>63</v>
      </c>
      <c r="C62" s="120" t="s">
        <v>79</v>
      </c>
      <c r="D62" s="121" t="s">
        <v>108</v>
      </c>
      <c r="E62" s="109">
        <f>SUMIF(huong_dan_ky_I_2019_2020!$B$12:$B$259,'Tong hop'!B62,huong_dan_ky_I_2019_2020!$I$12:$I$259)</f>
        <v>1</v>
      </c>
      <c r="F62" s="5">
        <f>SUMIF(huong_dan_ky_I_2019_2020!$B$12:$B$259,'Tong hop'!B62,huong_dan_ky_I_2019_2020!$J$12:$J$259)</f>
        <v>20</v>
      </c>
      <c r="G62" s="110">
        <f>SUMIF(huong_dan_ky_I_2019_2020!$B$12:$B$259,'Tong hop'!B62,huong_dan_ky_I_2019_2020!$L$12:$L$259)</f>
        <v>1000000</v>
      </c>
      <c r="H62" s="6"/>
      <c r="I62" s="2" t="s">
        <v>840</v>
      </c>
      <c r="J62" s="2" t="str">
        <f>VLOOKUP(LEFT(I62,2),Ma_Khoa!$A$2:$C$18,3,0)</f>
        <v>Kinh tế và PTNT</v>
      </c>
    </row>
    <row r="63" spans="1:10" ht="29.1" customHeight="1">
      <c r="A63" s="5">
        <f t="shared" si="0"/>
        <v>52</v>
      </c>
      <c r="B63" s="5" t="s">
        <v>64</v>
      </c>
      <c r="C63" s="120" t="s">
        <v>80</v>
      </c>
      <c r="D63" s="121" t="s">
        <v>81</v>
      </c>
      <c r="E63" s="109">
        <f>SUMIF(huong_dan_ky_I_2019_2020!$B$12:$B$259,'Tong hop'!B63,huong_dan_ky_I_2019_2020!$I$12:$I$259)</f>
        <v>1</v>
      </c>
      <c r="F63" s="5">
        <f>SUMIF(huong_dan_ky_I_2019_2020!$B$12:$B$259,'Tong hop'!B63,huong_dan_ky_I_2019_2020!$J$12:$J$259)</f>
        <v>10</v>
      </c>
      <c r="G63" s="110">
        <f>SUMIF(huong_dan_ky_I_2019_2020!$B$12:$B$259,'Tong hop'!B63,huong_dan_ky_I_2019_2020!$L$12:$L$259)</f>
        <v>500000</v>
      </c>
      <c r="H63" s="6"/>
      <c r="I63" s="2" t="s">
        <v>841</v>
      </c>
      <c r="J63" s="2" t="str">
        <f>VLOOKUP(LEFT(I63,2),Ma_Khoa!$A$2:$C$18,3,0)</f>
        <v>Quản lý đất đai</v>
      </c>
    </row>
    <row r="64" spans="1:10" ht="29.1" customHeight="1">
      <c r="A64" s="5">
        <f t="shared" si="0"/>
        <v>53</v>
      </c>
      <c r="B64" s="5" t="s">
        <v>175</v>
      </c>
      <c r="C64" s="120" t="s">
        <v>187</v>
      </c>
      <c r="D64" s="121" t="s">
        <v>188</v>
      </c>
      <c r="E64" s="109">
        <f>SUMIF(huong_dan_ky_I_2019_2020!$B$12:$B$259,'Tong hop'!B64,huong_dan_ky_I_2019_2020!$I$12:$I$259)</f>
        <v>3</v>
      </c>
      <c r="F64" s="5">
        <f>SUMIF(huong_dan_ky_I_2019_2020!$B$12:$B$259,'Tong hop'!B64,huong_dan_ky_I_2019_2020!$J$12:$J$259)</f>
        <v>50</v>
      </c>
      <c r="G64" s="110">
        <f>SUMIF(huong_dan_ky_I_2019_2020!$B$12:$B$259,'Tong hop'!B64,huong_dan_ky_I_2019_2020!$L$12:$L$259)</f>
        <v>2500000</v>
      </c>
      <c r="H64" s="6"/>
      <c r="I64" s="2" t="s">
        <v>838</v>
      </c>
      <c r="J64" s="2" t="str">
        <f>VLOOKUP(LEFT(I64,2),Ma_Khoa!$A$2:$C$18,3,0)</f>
        <v>Cơ Điện</v>
      </c>
    </row>
    <row r="65" spans="1:10" ht="29.1" customHeight="1">
      <c r="A65" s="5">
        <f t="shared" si="0"/>
        <v>54</v>
      </c>
      <c r="B65" s="5" t="s">
        <v>338</v>
      </c>
      <c r="C65" s="120" t="s">
        <v>468</v>
      </c>
      <c r="D65" s="121" t="s">
        <v>111</v>
      </c>
      <c r="E65" s="109">
        <f>SUMIF(huong_dan_ky_I_2019_2020!$B$12:$B$259,'Tong hop'!B65,huong_dan_ky_I_2019_2020!$I$12:$I$259)</f>
        <v>1</v>
      </c>
      <c r="F65" s="5">
        <f>SUMIF(huong_dan_ky_I_2019_2020!$B$12:$B$259,'Tong hop'!B65,huong_dan_ky_I_2019_2020!$J$12:$J$259)</f>
        <v>28</v>
      </c>
      <c r="G65" s="110">
        <f>SUMIF(huong_dan_ky_I_2019_2020!$B$12:$B$259,'Tong hop'!B65,huong_dan_ky_I_2019_2020!$L$12:$L$259)</f>
        <v>1400000</v>
      </c>
      <c r="H65" s="6"/>
      <c r="I65" s="2" t="s">
        <v>828</v>
      </c>
      <c r="J65" s="2" t="str">
        <f>VLOOKUP(LEFT(I65,2),Ma_Khoa!$A$2:$C$18,3,0)</f>
        <v>Thú y</v>
      </c>
    </row>
    <row r="66" spans="1:10" ht="29.1" customHeight="1">
      <c r="A66" s="5">
        <f t="shared" si="0"/>
        <v>55</v>
      </c>
      <c r="B66" s="5" t="s">
        <v>176</v>
      </c>
      <c r="C66" s="120" t="s">
        <v>186</v>
      </c>
      <c r="D66" s="121" t="s">
        <v>109</v>
      </c>
      <c r="E66" s="109">
        <f>SUMIF(huong_dan_ky_I_2019_2020!$B$12:$B$259,'Tong hop'!B66,huong_dan_ky_I_2019_2020!$I$12:$I$259)</f>
        <v>2</v>
      </c>
      <c r="F66" s="5">
        <f>SUMIF(huong_dan_ky_I_2019_2020!$B$12:$B$259,'Tong hop'!B66,huong_dan_ky_I_2019_2020!$J$12:$J$259)</f>
        <v>20</v>
      </c>
      <c r="G66" s="110">
        <f>SUMIF(huong_dan_ky_I_2019_2020!$B$12:$B$259,'Tong hop'!B66,huong_dan_ky_I_2019_2020!$L$12:$L$259)</f>
        <v>1000000</v>
      </c>
      <c r="H66" s="6"/>
      <c r="I66" s="2" t="s">
        <v>831</v>
      </c>
      <c r="J66" s="2" t="str">
        <f>VLOOKUP(LEFT(I66,2),Ma_Khoa!$A$2:$C$18,3,0)</f>
        <v>Quản lý đất đai</v>
      </c>
    </row>
    <row r="67" spans="1:10" ht="29.1" customHeight="1">
      <c r="A67" s="5">
        <f t="shared" si="0"/>
        <v>56</v>
      </c>
      <c r="B67" s="5" t="s">
        <v>339</v>
      </c>
      <c r="C67" s="120" t="s">
        <v>469</v>
      </c>
      <c r="D67" s="121" t="s">
        <v>470</v>
      </c>
      <c r="E67" s="109">
        <f>SUMIF(huong_dan_ky_I_2019_2020!$B$12:$B$259,'Tong hop'!B67,huong_dan_ky_I_2019_2020!$I$12:$I$259)</f>
        <v>3</v>
      </c>
      <c r="F67" s="5">
        <f>SUMIF(huong_dan_ky_I_2019_2020!$B$12:$B$259,'Tong hop'!B67,huong_dan_ky_I_2019_2020!$J$12:$J$259)</f>
        <v>120</v>
      </c>
      <c r="G67" s="110">
        <f>SUMIF(huong_dan_ky_I_2019_2020!$B$12:$B$259,'Tong hop'!B67,huong_dan_ky_I_2019_2020!$L$12:$L$259)</f>
        <v>6000000</v>
      </c>
      <c r="H67" s="6"/>
      <c r="I67" s="2" t="s">
        <v>829</v>
      </c>
      <c r="J67" s="2" t="str">
        <f>VLOOKUP(LEFT(I67,2),Ma_Khoa!$A$2:$C$18,3,0)</f>
        <v>Kinh tế và PTNT</v>
      </c>
    </row>
    <row r="68" spans="1:10" ht="29.1" customHeight="1">
      <c r="A68" s="5">
        <f t="shared" si="0"/>
        <v>57</v>
      </c>
      <c r="B68" s="5" t="s">
        <v>247</v>
      </c>
      <c r="C68" s="120" t="s">
        <v>269</v>
      </c>
      <c r="D68" s="121" t="s">
        <v>110</v>
      </c>
      <c r="E68" s="109">
        <f>SUMIF(huong_dan_ky_I_2019_2020!$B$12:$B$259,'Tong hop'!B68,huong_dan_ky_I_2019_2020!$I$12:$I$259)</f>
        <v>1</v>
      </c>
      <c r="F68" s="5">
        <f>SUMIF(huong_dan_ky_I_2019_2020!$B$12:$B$259,'Tong hop'!B68,huong_dan_ky_I_2019_2020!$J$12:$J$259)</f>
        <v>10</v>
      </c>
      <c r="G68" s="110">
        <f>SUMIF(huong_dan_ky_I_2019_2020!$B$12:$B$259,'Tong hop'!B68,huong_dan_ky_I_2019_2020!$L$12:$L$259)</f>
        <v>500000</v>
      </c>
      <c r="H68" s="6"/>
      <c r="I68" s="2" t="s">
        <v>829</v>
      </c>
      <c r="J68" s="2" t="str">
        <f>VLOOKUP(LEFT(I68,2),Ma_Khoa!$A$2:$C$18,3,0)</f>
        <v>Kinh tế và PTNT</v>
      </c>
    </row>
    <row r="69" spans="1:10" ht="29.1" customHeight="1">
      <c r="A69" s="5">
        <f t="shared" si="0"/>
        <v>58</v>
      </c>
      <c r="B69" s="5" t="s">
        <v>340</v>
      </c>
      <c r="C69" s="120" t="s">
        <v>120</v>
      </c>
      <c r="D69" s="121" t="s">
        <v>471</v>
      </c>
      <c r="E69" s="109">
        <f>SUMIF(huong_dan_ky_I_2019_2020!$B$12:$B$259,'Tong hop'!B69,huong_dan_ky_I_2019_2020!$I$12:$I$259)</f>
        <v>2</v>
      </c>
      <c r="F69" s="5">
        <f>SUMIF(huong_dan_ky_I_2019_2020!$B$12:$B$259,'Tong hop'!B69,huong_dan_ky_I_2019_2020!$J$12:$J$259)</f>
        <v>80</v>
      </c>
      <c r="G69" s="110">
        <f>SUMIF(huong_dan_ky_I_2019_2020!$B$12:$B$259,'Tong hop'!B69,huong_dan_ky_I_2019_2020!$L$12:$L$259)</f>
        <v>4000000</v>
      </c>
      <c r="H69" s="6"/>
      <c r="I69" s="2" t="s">
        <v>829</v>
      </c>
      <c r="J69" s="2" t="str">
        <f>VLOOKUP(LEFT(I69,2),Ma_Khoa!$A$2:$C$18,3,0)</f>
        <v>Kinh tế và PTNT</v>
      </c>
    </row>
    <row r="70" spans="1:10" ht="29.1" customHeight="1">
      <c r="A70" s="5">
        <f t="shared" si="0"/>
        <v>59</v>
      </c>
      <c r="B70" s="5" t="s">
        <v>341</v>
      </c>
      <c r="C70" s="120" t="s">
        <v>472</v>
      </c>
      <c r="D70" s="121" t="s">
        <v>473</v>
      </c>
      <c r="E70" s="109">
        <f>SUMIF(huong_dan_ky_I_2019_2020!$B$12:$B$259,'Tong hop'!B70,huong_dan_ky_I_2019_2020!$I$12:$I$259)</f>
        <v>1</v>
      </c>
      <c r="F70" s="5">
        <f>SUMIF(huong_dan_ky_I_2019_2020!$B$12:$B$259,'Tong hop'!B70,huong_dan_ky_I_2019_2020!$J$12:$J$259)</f>
        <v>12</v>
      </c>
      <c r="G70" s="110">
        <f>SUMIF(huong_dan_ky_I_2019_2020!$B$12:$B$259,'Tong hop'!B70,huong_dan_ky_I_2019_2020!$L$12:$L$259)</f>
        <v>600000</v>
      </c>
      <c r="H70" s="6"/>
      <c r="I70" s="2" t="s">
        <v>831</v>
      </c>
      <c r="J70" s="2" t="str">
        <f>VLOOKUP(LEFT(I70,2),Ma_Khoa!$A$2:$C$18,3,0)</f>
        <v>Quản lý đất đai</v>
      </c>
    </row>
    <row r="71" spans="1:10" ht="29.1" customHeight="1">
      <c r="A71" s="5">
        <f t="shared" si="0"/>
        <v>60</v>
      </c>
      <c r="B71" s="5" t="s">
        <v>229</v>
      </c>
      <c r="C71" s="120" t="s">
        <v>3</v>
      </c>
      <c r="D71" s="121" t="s">
        <v>2</v>
      </c>
      <c r="E71" s="109">
        <f>SUMIF(huong_dan_ky_I_2019_2020!$B$12:$B$259,'Tong hop'!B71,huong_dan_ky_I_2019_2020!$I$12:$I$259)</f>
        <v>1</v>
      </c>
      <c r="F71" s="5">
        <f>SUMIF(huong_dan_ky_I_2019_2020!$B$12:$B$259,'Tong hop'!B71,huong_dan_ky_I_2019_2020!$J$12:$J$259)</f>
        <v>10</v>
      </c>
      <c r="G71" s="110">
        <f>SUMIF(huong_dan_ky_I_2019_2020!$B$12:$B$259,'Tong hop'!B71,huong_dan_ky_I_2019_2020!$L$12:$L$259)</f>
        <v>500000</v>
      </c>
      <c r="H71" s="6"/>
      <c r="I71" s="2" t="s">
        <v>842</v>
      </c>
      <c r="J71" s="2" t="str">
        <f>VLOOKUP(LEFT(I71,2),Ma_Khoa!$A$2:$C$18,3,0)</f>
        <v>Cơ Điện</v>
      </c>
    </row>
    <row r="72" spans="1:10" ht="29.1" customHeight="1">
      <c r="A72" s="5">
        <f t="shared" si="0"/>
        <v>61</v>
      </c>
      <c r="B72" s="5" t="s">
        <v>230</v>
      </c>
      <c r="C72" s="120" t="s">
        <v>4</v>
      </c>
      <c r="D72" s="121" t="s">
        <v>192</v>
      </c>
      <c r="E72" s="109">
        <f>SUMIF(huong_dan_ky_I_2019_2020!$B$12:$B$259,'Tong hop'!B72,huong_dan_ky_I_2019_2020!$I$12:$I$259)</f>
        <v>1</v>
      </c>
      <c r="F72" s="5">
        <f>SUMIF(huong_dan_ky_I_2019_2020!$B$12:$B$259,'Tong hop'!B72,huong_dan_ky_I_2019_2020!$J$12:$J$259)</f>
        <v>10</v>
      </c>
      <c r="G72" s="110">
        <f>SUMIF(huong_dan_ky_I_2019_2020!$B$12:$B$259,'Tong hop'!B72,huong_dan_ky_I_2019_2020!$L$12:$L$259)</f>
        <v>500000</v>
      </c>
      <c r="H72" s="6"/>
      <c r="I72" s="2" t="s">
        <v>827</v>
      </c>
      <c r="J72" s="2" t="str">
        <f>VLOOKUP(LEFT(I72,2),Ma_Khoa!$A$2:$C$18,3,0)</f>
        <v>Nông học</v>
      </c>
    </row>
    <row r="73" spans="1:10" ht="29.1" customHeight="1">
      <c r="A73" s="5">
        <f t="shared" si="0"/>
        <v>62</v>
      </c>
      <c r="B73" s="5" t="s">
        <v>65</v>
      </c>
      <c r="C73" s="120" t="s">
        <v>124</v>
      </c>
      <c r="D73" s="121" t="s">
        <v>126</v>
      </c>
      <c r="E73" s="109">
        <f>SUMIF(huong_dan_ky_I_2019_2020!$B$12:$B$259,'Tong hop'!B73,huong_dan_ky_I_2019_2020!$I$12:$I$259)</f>
        <v>5</v>
      </c>
      <c r="F73" s="5">
        <f>SUMIF(huong_dan_ky_I_2019_2020!$B$12:$B$259,'Tong hop'!B73,huong_dan_ky_I_2019_2020!$J$12:$J$259)</f>
        <v>96</v>
      </c>
      <c r="G73" s="110">
        <f>SUMIF(huong_dan_ky_I_2019_2020!$B$12:$B$259,'Tong hop'!B73,huong_dan_ky_I_2019_2020!$L$12:$L$259)</f>
        <v>4600000</v>
      </c>
      <c r="H73" s="6"/>
      <c r="I73" s="2" t="s">
        <v>843</v>
      </c>
      <c r="J73" s="2" t="str">
        <f>VLOOKUP(LEFT(I73,2),Ma_Khoa!$A$2:$C$18,3,0)</f>
        <v>Công nghệ sinh học</v>
      </c>
    </row>
    <row r="74" spans="1:10" ht="29.1" customHeight="1">
      <c r="A74" s="5">
        <f t="shared" si="0"/>
        <v>63</v>
      </c>
      <c r="B74" s="5" t="s">
        <v>66</v>
      </c>
      <c r="C74" s="120" t="s">
        <v>82</v>
      </c>
      <c r="D74" s="121" t="s">
        <v>148</v>
      </c>
      <c r="E74" s="109">
        <f>SUMIF(huong_dan_ky_I_2019_2020!$B$12:$B$259,'Tong hop'!B74,huong_dan_ky_I_2019_2020!$I$12:$I$259)</f>
        <v>2</v>
      </c>
      <c r="F74" s="5">
        <f>SUMIF(huong_dan_ky_I_2019_2020!$B$12:$B$259,'Tong hop'!B74,huong_dan_ky_I_2019_2020!$J$12:$J$259)</f>
        <v>60</v>
      </c>
      <c r="G74" s="110">
        <f>SUMIF(huong_dan_ky_I_2019_2020!$B$12:$B$259,'Tong hop'!B74,huong_dan_ky_I_2019_2020!$L$12:$L$259)</f>
        <v>3000000</v>
      </c>
      <c r="H74" s="6"/>
      <c r="I74" s="2" t="s">
        <v>844</v>
      </c>
      <c r="J74" s="2" t="str">
        <f>VLOOKUP(LEFT(I74,2),Ma_Khoa!$A$2:$C$18,3,0)</f>
        <v>Kế toán và QTKD</v>
      </c>
    </row>
    <row r="75" spans="1:10" ht="29.1" customHeight="1">
      <c r="A75" s="5">
        <f t="shared" si="0"/>
        <v>64</v>
      </c>
      <c r="B75" s="5" t="s">
        <v>344</v>
      </c>
      <c r="C75" s="120" t="s">
        <v>474</v>
      </c>
      <c r="D75" s="121" t="s">
        <v>445</v>
      </c>
      <c r="E75" s="109">
        <f>SUMIF(huong_dan_ky_I_2019_2020!$B$12:$B$259,'Tong hop'!B75,huong_dan_ky_I_2019_2020!$I$12:$I$259)</f>
        <v>1</v>
      </c>
      <c r="F75" s="5">
        <f>SUMIF(huong_dan_ky_I_2019_2020!$B$12:$B$259,'Tong hop'!B75,huong_dan_ky_I_2019_2020!$J$12:$J$259)</f>
        <v>20</v>
      </c>
      <c r="G75" s="110">
        <f>SUMIF(huong_dan_ky_I_2019_2020!$B$12:$B$259,'Tong hop'!B75,huong_dan_ky_I_2019_2020!$L$12:$L$259)</f>
        <v>1000000</v>
      </c>
      <c r="H75" s="6"/>
      <c r="I75" s="2" t="s">
        <v>845</v>
      </c>
      <c r="J75" s="2" t="str">
        <f>VLOOKUP(LEFT(I75,2),Ma_Khoa!$A$2:$C$18,3,0)</f>
        <v>Kinh tế và PTNT</v>
      </c>
    </row>
    <row r="76" spans="1:10" ht="29.1" customHeight="1">
      <c r="A76" s="5">
        <f t="shared" si="0"/>
        <v>65</v>
      </c>
      <c r="B76" s="5" t="s">
        <v>345</v>
      </c>
      <c r="C76" s="120" t="s">
        <v>475</v>
      </c>
      <c r="D76" s="121" t="s">
        <v>476</v>
      </c>
      <c r="E76" s="109">
        <f>SUMIF(huong_dan_ky_I_2019_2020!$B$12:$B$259,'Tong hop'!B76,huong_dan_ky_I_2019_2020!$I$12:$I$259)</f>
        <v>2</v>
      </c>
      <c r="F76" s="5">
        <f>SUMIF(huong_dan_ky_I_2019_2020!$B$12:$B$259,'Tong hop'!B76,huong_dan_ky_I_2019_2020!$J$12:$J$259)</f>
        <v>80</v>
      </c>
      <c r="G76" s="110">
        <f>SUMIF(huong_dan_ky_I_2019_2020!$B$12:$B$259,'Tong hop'!B76,huong_dan_ky_I_2019_2020!$L$12:$L$259)</f>
        <v>4000000</v>
      </c>
      <c r="H76" s="6"/>
      <c r="I76" s="2" t="s">
        <v>846</v>
      </c>
      <c r="J76" s="2" t="str">
        <f>VLOOKUP(LEFT(I76,2),Ma_Khoa!$A$2:$C$18,3,0)</f>
        <v>Kinh tế và PTNT</v>
      </c>
    </row>
    <row r="77" spans="1:10" ht="29.1" customHeight="1">
      <c r="A77" s="5">
        <f t="shared" si="0"/>
        <v>66</v>
      </c>
      <c r="B77" s="5" t="s">
        <v>67</v>
      </c>
      <c r="C77" s="120" t="s">
        <v>83</v>
      </c>
      <c r="D77" s="121" t="s">
        <v>84</v>
      </c>
      <c r="E77" s="109">
        <f>SUMIF(huong_dan_ky_I_2019_2020!$B$12:$B$259,'Tong hop'!B77,huong_dan_ky_I_2019_2020!$I$12:$I$259)</f>
        <v>1</v>
      </c>
      <c r="F77" s="5">
        <f>SUMIF(huong_dan_ky_I_2019_2020!$B$12:$B$259,'Tong hop'!B77,huong_dan_ky_I_2019_2020!$J$12:$J$259)</f>
        <v>20</v>
      </c>
      <c r="G77" s="110">
        <f>SUMIF(huong_dan_ky_I_2019_2020!$B$12:$B$259,'Tong hop'!B77,huong_dan_ky_I_2019_2020!$L$12:$L$259)</f>
        <v>1000000</v>
      </c>
      <c r="H77" s="6"/>
      <c r="I77" s="2" t="s">
        <v>841</v>
      </c>
      <c r="J77" s="2" t="str">
        <f>VLOOKUP(LEFT(I77,2),Ma_Khoa!$A$2:$C$18,3,0)</f>
        <v>Quản lý đất đai</v>
      </c>
    </row>
    <row r="78" spans="1:10" ht="29.1" customHeight="1">
      <c r="A78" s="5">
        <f t="shared" ref="A78:A89" si="1">A77+1</f>
        <v>67</v>
      </c>
      <c r="B78" s="5" t="s">
        <v>346</v>
      </c>
      <c r="C78" s="120" t="s">
        <v>477</v>
      </c>
      <c r="D78" s="121" t="s">
        <v>149</v>
      </c>
      <c r="E78" s="109">
        <f>SUMIF(huong_dan_ky_I_2019_2020!$B$12:$B$259,'Tong hop'!B78,huong_dan_ky_I_2019_2020!$I$12:$I$259)</f>
        <v>1</v>
      </c>
      <c r="F78" s="5">
        <f>SUMIF(huong_dan_ky_I_2019_2020!$B$12:$B$259,'Tong hop'!B78,huong_dan_ky_I_2019_2020!$J$12:$J$259)</f>
        <v>40</v>
      </c>
      <c r="G78" s="110">
        <f>SUMIF(huong_dan_ky_I_2019_2020!$B$12:$B$259,'Tong hop'!B78,huong_dan_ky_I_2019_2020!$L$12:$L$259)</f>
        <v>2000000</v>
      </c>
      <c r="H78" s="6"/>
      <c r="I78" s="2" t="s">
        <v>845</v>
      </c>
      <c r="J78" s="2" t="str">
        <f>VLOOKUP(LEFT(I78,2),Ma_Khoa!$A$2:$C$18,3,0)</f>
        <v>Kinh tế và PTNT</v>
      </c>
    </row>
    <row r="79" spans="1:10" ht="29.1" customHeight="1">
      <c r="A79" s="5">
        <f t="shared" si="1"/>
        <v>68</v>
      </c>
      <c r="B79" s="5" t="s">
        <v>68</v>
      </c>
      <c r="C79" s="120" t="s">
        <v>129</v>
      </c>
      <c r="D79" s="121" t="s">
        <v>148</v>
      </c>
      <c r="E79" s="109">
        <f>SUMIF(huong_dan_ky_I_2019_2020!$B$12:$B$259,'Tong hop'!B79,huong_dan_ky_I_2019_2020!$I$12:$I$259)</f>
        <v>1</v>
      </c>
      <c r="F79" s="5">
        <f>SUMIF(huong_dan_ky_I_2019_2020!$B$12:$B$259,'Tong hop'!B79,huong_dan_ky_I_2019_2020!$J$12:$J$259)</f>
        <v>30</v>
      </c>
      <c r="G79" s="110">
        <f>SUMIF(huong_dan_ky_I_2019_2020!$B$12:$B$259,'Tong hop'!B79,huong_dan_ky_I_2019_2020!$L$12:$L$259)</f>
        <v>1500000</v>
      </c>
      <c r="H79" s="6"/>
      <c r="I79" s="2" t="s">
        <v>847</v>
      </c>
      <c r="J79" s="2" t="str">
        <f>VLOOKUP(LEFT(I79,2),Ma_Khoa!$A$2:$C$18,3,0)</f>
        <v>Nông học</v>
      </c>
    </row>
    <row r="80" spans="1:10" ht="29.1" customHeight="1">
      <c r="A80" s="5">
        <f t="shared" si="1"/>
        <v>69</v>
      </c>
      <c r="B80" s="5" t="s">
        <v>347</v>
      </c>
      <c r="C80" s="120" t="s">
        <v>119</v>
      </c>
      <c r="D80" s="121" t="s">
        <v>478</v>
      </c>
      <c r="E80" s="109">
        <f>SUMIF(huong_dan_ky_I_2019_2020!$B$12:$B$259,'Tong hop'!B80,huong_dan_ky_I_2019_2020!$I$12:$I$259)</f>
        <v>3</v>
      </c>
      <c r="F80" s="5">
        <f>SUMIF(huong_dan_ky_I_2019_2020!$B$12:$B$259,'Tong hop'!B80,huong_dan_ky_I_2019_2020!$J$12:$J$259)</f>
        <v>140</v>
      </c>
      <c r="G80" s="110">
        <f>SUMIF(huong_dan_ky_I_2019_2020!$B$12:$B$259,'Tong hop'!B80,huong_dan_ky_I_2019_2020!$L$12:$L$259)</f>
        <v>7000000</v>
      </c>
      <c r="H80" s="6"/>
      <c r="I80" s="2" t="s">
        <v>848</v>
      </c>
      <c r="J80" s="2" t="str">
        <f>VLOOKUP(LEFT(I80,2),Ma_Khoa!$A$2:$C$18,3,0)</f>
        <v>Quản lý đất đai</v>
      </c>
    </row>
    <row r="81" spans="1:10" ht="29.1" customHeight="1">
      <c r="A81" s="5">
        <f t="shared" si="1"/>
        <v>70</v>
      </c>
      <c r="B81" s="5" t="s">
        <v>348</v>
      </c>
      <c r="C81" s="120" t="s">
        <v>479</v>
      </c>
      <c r="D81" s="121" t="s">
        <v>480</v>
      </c>
      <c r="E81" s="109">
        <f>SUMIF(huong_dan_ky_I_2019_2020!$B$12:$B$259,'Tong hop'!B81,huong_dan_ky_I_2019_2020!$I$12:$I$259)</f>
        <v>1</v>
      </c>
      <c r="F81" s="5">
        <f>SUMIF(huong_dan_ky_I_2019_2020!$B$12:$B$259,'Tong hop'!B81,huong_dan_ky_I_2019_2020!$J$12:$J$259)</f>
        <v>12</v>
      </c>
      <c r="G81" s="110">
        <f>SUMIF(huong_dan_ky_I_2019_2020!$B$12:$B$259,'Tong hop'!B81,huong_dan_ky_I_2019_2020!$L$12:$L$259)</f>
        <v>600000</v>
      </c>
      <c r="H81" s="6"/>
      <c r="I81" s="2" t="s">
        <v>849</v>
      </c>
      <c r="J81" s="2" t="str">
        <f>VLOOKUP(LEFT(I81,2),Ma_Khoa!$A$2:$C$18,3,0)</f>
        <v>Thú y</v>
      </c>
    </row>
    <row r="82" spans="1:10" ht="29.1" customHeight="1">
      <c r="A82" s="5">
        <f t="shared" si="1"/>
        <v>71</v>
      </c>
      <c r="B82" s="5" t="s">
        <v>349</v>
      </c>
      <c r="C82" s="120" t="s">
        <v>120</v>
      </c>
      <c r="D82" s="121" t="s">
        <v>481</v>
      </c>
      <c r="E82" s="109">
        <f>SUMIF(huong_dan_ky_I_2019_2020!$B$12:$B$259,'Tong hop'!B82,huong_dan_ky_I_2019_2020!$I$12:$I$259)</f>
        <v>1</v>
      </c>
      <c r="F82" s="5">
        <f>SUMIF(huong_dan_ky_I_2019_2020!$B$12:$B$259,'Tong hop'!B82,huong_dan_ky_I_2019_2020!$J$12:$J$259)</f>
        <v>40</v>
      </c>
      <c r="G82" s="110">
        <f>SUMIF(huong_dan_ky_I_2019_2020!$B$12:$B$259,'Tong hop'!B82,huong_dan_ky_I_2019_2020!$L$12:$L$259)</f>
        <v>2000000</v>
      </c>
      <c r="H82" s="6"/>
      <c r="I82" s="2" t="s">
        <v>848</v>
      </c>
      <c r="J82" s="2" t="str">
        <f>VLOOKUP(LEFT(I82,2),Ma_Khoa!$A$2:$C$18,3,0)</f>
        <v>Quản lý đất đai</v>
      </c>
    </row>
    <row r="83" spans="1:10" ht="29.1" customHeight="1">
      <c r="A83" s="5">
        <f t="shared" si="1"/>
        <v>72</v>
      </c>
      <c r="B83" s="5" t="s">
        <v>350</v>
      </c>
      <c r="C83" s="120" t="s">
        <v>482</v>
      </c>
      <c r="D83" s="121" t="s">
        <v>272</v>
      </c>
      <c r="E83" s="109">
        <f>SUMIF(huong_dan_ky_I_2019_2020!$B$12:$B$259,'Tong hop'!B83,huong_dan_ky_I_2019_2020!$I$12:$I$259)</f>
        <v>1</v>
      </c>
      <c r="F83" s="5">
        <f>SUMIF(huong_dan_ky_I_2019_2020!$B$12:$B$259,'Tong hop'!B83,huong_dan_ky_I_2019_2020!$J$12:$J$259)</f>
        <v>20</v>
      </c>
      <c r="G83" s="110">
        <f>SUMIF(huong_dan_ky_I_2019_2020!$B$12:$B$259,'Tong hop'!B83,huong_dan_ky_I_2019_2020!$L$12:$L$259)</f>
        <v>1000000</v>
      </c>
      <c r="H83" s="6"/>
      <c r="I83" s="2" t="s">
        <v>850</v>
      </c>
      <c r="J83" s="2" t="str">
        <f>VLOOKUP(LEFT(I83,2),Ma_Khoa!$A$2:$C$18,3,0)</f>
        <v>Thú y</v>
      </c>
    </row>
    <row r="84" spans="1:10" ht="29.1" customHeight="1">
      <c r="A84" s="5">
        <f t="shared" si="1"/>
        <v>73</v>
      </c>
      <c r="B84" s="5" t="s">
        <v>177</v>
      </c>
      <c r="C84" s="120" t="s">
        <v>123</v>
      </c>
      <c r="D84" s="121" t="s">
        <v>117</v>
      </c>
      <c r="E84" s="109">
        <f>SUMIF(huong_dan_ky_I_2019_2020!$B$12:$B$259,'Tong hop'!B84,huong_dan_ky_I_2019_2020!$I$12:$I$259)</f>
        <v>2</v>
      </c>
      <c r="F84" s="5">
        <f>SUMIF(huong_dan_ky_I_2019_2020!$B$12:$B$259,'Tong hop'!B84,huong_dan_ky_I_2019_2020!$J$12:$J$259)</f>
        <v>40</v>
      </c>
      <c r="G84" s="110">
        <f>SUMIF(huong_dan_ky_I_2019_2020!$B$12:$B$259,'Tong hop'!B84,huong_dan_ky_I_2019_2020!$L$12:$L$259)</f>
        <v>2000000</v>
      </c>
      <c r="H84" s="6"/>
      <c r="I84" s="2" t="s">
        <v>851</v>
      </c>
      <c r="J84" s="2" t="str">
        <f>VLOOKUP(LEFT(I84,2),Ma_Khoa!$A$2:$C$18,3,0)</f>
        <v>Cơ Điện</v>
      </c>
    </row>
    <row r="85" spans="1:10" ht="29.1" customHeight="1">
      <c r="A85" s="5">
        <f t="shared" si="1"/>
        <v>74</v>
      </c>
      <c r="B85" s="5" t="s">
        <v>69</v>
      </c>
      <c r="C85" s="120" t="s">
        <v>85</v>
      </c>
      <c r="D85" s="121" t="s">
        <v>45</v>
      </c>
      <c r="E85" s="109">
        <f>SUMIF(huong_dan_ky_I_2019_2020!$B$12:$B$259,'Tong hop'!B85,huong_dan_ky_I_2019_2020!$I$12:$I$259)</f>
        <v>3</v>
      </c>
      <c r="F85" s="5">
        <f>SUMIF(huong_dan_ky_I_2019_2020!$B$12:$B$259,'Tong hop'!B85,huong_dan_ky_I_2019_2020!$J$12:$J$259)</f>
        <v>100</v>
      </c>
      <c r="G85" s="110">
        <f>SUMIF(huong_dan_ky_I_2019_2020!$B$12:$B$259,'Tong hop'!B85,huong_dan_ky_I_2019_2020!$L$12:$L$259)</f>
        <v>5000000</v>
      </c>
      <c r="H85" s="6"/>
      <c r="I85" s="2" t="s">
        <v>845</v>
      </c>
      <c r="J85" s="2" t="str">
        <f>VLOOKUP(LEFT(I85,2),Ma_Khoa!$A$2:$C$18,3,0)</f>
        <v>Kinh tế và PTNT</v>
      </c>
    </row>
    <row r="86" spans="1:10" ht="29.1" customHeight="1">
      <c r="A86" s="5">
        <f t="shared" si="1"/>
        <v>75</v>
      </c>
      <c r="B86" s="5" t="s">
        <v>351</v>
      </c>
      <c r="C86" s="120" t="s">
        <v>483</v>
      </c>
      <c r="D86" s="121" t="s">
        <v>484</v>
      </c>
      <c r="E86" s="109">
        <f>SUMIF(huong_dan_ky_I_2019_2020!$B$12:$B$259,'Tong hop'!B86,huong_dan_ky_I_2019_2020!$I$12:$I$259)</f>
        <v>2</v>
      </c>
      <c r="F86" s="5">
        <f>SUMIF(huong_dan_ky_I_2019_2020!$B$12:$B$259,'Tong hop'!B86,huong_dan_ky_I_2019_2020!$J$12:$J$259)</f>
        <v>20</v>
      </c>
      <c r="G86" s="110">
        <f>SUMIF(huong_dan_ky_I_2019_2020!$B$12:$B$259,'Tong hop'!B86,huong_dan_ky_I_2019_2020!$L$12:$L$259)</f>
        <v>1050000</v>
      </c>
      <c r="H86" s="6"/>
      <c r="I86" s="2" t="s">
        <v>836</v>
      </c>
      <c r="J86" s="2" t="str">
        <f>VLOOKUP(LEFT(I86,2),Ma_Khoa!$A$2:$C$18,3,0)</f>
        <v>Công nghệ sinh học</v>
      </c>
    </row>
    <row r="87" spans="1:10" ht="29.1" customHeight="1">
      <c r="A87" s="5">
        <f t="shared" si="1"/>
        <v>76</v>
      </c>
      <c r="B87" s="5" t="s">
        <v>352</v>
      </c>
      <c r="C87" s="120" t="s">
        <v>485</v>
      </c>
      <c r="D87" s="121" t="s">
        <v>103</v>
      </c>
      <c r="E87" s="109">
        <f>SUMIF(huong_dan_ky_I_2019_2020!$B$12:$B$259,'Tong hop'!B87,huong_dan_ky_I_2019_2020!$I$12:$I$259)</f>
        <v>1</v>
      </c>
      <c r="F87" s="5">
        <f>SUMIF(huong_dan_ky_I_2019_2020!$B$12:$B$259,'Tong hop'!B87,huong_dan_ky_I_2019_2020!$J$12:$J$259)</f>
        <v>28</v>
      </c>
      <c r="G87" s="110">
        <f>SUMIF(huong_dan_ky_I_2019_2020!$B$12:$B$259,'Tong hop'!B87,huong_dan_ky_I_2019_2020!$L$12:$L$259)</f>
        <v>1400000</v>
      </c>
      <c r="H87" s="6"/>
      <c r="I87" s="2" t="s">
        <v>852</v>
      </c>
      <c r="J87" s="2" t="str">
        <f>VLOOKUP(LEFT(I87,2),Ma_Khoa!$A$2:$C$18,3,0)</f>
        <v>Công nghệ sinh học</v>
      </c>
    </row>
    <row r="88" spans="1:10" ht="29.1" customHeight="1">
      <c r="A88" s="5">
        <f t="shared" si="1"/>
        <v>77</v>
      </c>
      <c r="B88" s="5" t="s">
        <v>353</v>
      </c>
      <c r="C88" s="120" t="s">
        <v>486</v>
      </c>
      <c r="D88" s="121" t="s">
        <v>109</v>
      </c>
      <c r="E88" s="109">
        <f>SUMIF(huong_dan_ky_I_2019_2020!$B$12:$B$259,'Tong hop'!B88,huong_dan_ky_I_2019_2020!$I$12:$I$259)</f>
        <v>1</v>
      </c>
      <c r="F88" s="5">
        <f>SUMIF(huong_dan_ky_I_2019_2020!$B$12:$B$259,'Tong hop'!B88,huong_dan_ky_I_2019_2020!$J$12:$J$259)</f>
        <v>14</v>
      </c>
      <c r="G88" s="110">
        <f>SUMIF(huong_dan_ky_I_2019_2020!$B$12:$B$259,'Tong hop'!B88,huong_dan_ky_I_2019_2020!$L$12:$L$259)</f>
        <v>650000</v>
      </c>
      <c r="H88" s="6"/>
      <c r="I88" s="2" t="s">
        <v>852</v>
      </c>
      <c r="J88" s="2" t="str">
        <f>VLOOKUP(LEFT(I88,2),Ma_Khoa!$A$2:$C$18,3,0)</f>
        <v>Công nghệ sinh học</v>
      </c>
    </row>
    <row r="89" spans="1:10" ht="29.1" customHeight="1">
      <c r="A89" s="5">
        <f t="shared" si="1"/>
        <v>78</v>
      </c>
      <c r="B89" s="5" t="s">
        <v>354</v>
      </c>
      <c r="C89" s="120" t="s">
        <v>47</v>
      </c>
      <c r="D89" s="121" t="s">
        <v>487</v>
      </c>
      <c r="E89" s="109">
        <f>SUMIF(huong_dan_ky_I_2019_2020!$B$12:$B$259,'Tong hop'!B89,huong_dan_ky_I_2019_2020!$I$12:$I$259)</f>
        <v>3</v>
      </c>
      <c r="F89" s="5">
        <f>SUMIF(huong_dan_ky_I_2019_2020!$B$12:$B$259,'Tong hop'!B89,huong_dan_ky_I_2019_2020!$J$12:$J$259)</f>
        <v>100</v>
      </c>
      <c r="G89" s="110">
        <f>SUMIF(huong_dan_ky_I_2019_2020!$B$12:$B$259,'Tong hop'!B89,huong_dan_ky_I_2019_2020!$L$12:$L$259)</f>
        <v>5000000</v>
      </c>
      <c r="H89" s="6"/>
      <c r="I89" s="2" t="s">
        <v>848</v>
      </c>
      <c r="J89" s="2" t="str">
        <f>VLOOKUP(LEFT(I89,2),Ma_Khoa!$A$2:$C$18,3,0)</f>
        <v>Quản lý đất đai</v>
      </c>
    </row>
    <row r="90" spans="1:10" ht="29.1" customHeight="1">
      <c r="A90" s="5">
        <f>A89+1</f>
        <v>79</v>
      </c>
      <c r="B90" s="5" t="s">
        <v>355</v>
      </c>
      <c r="C90" s="120" t="s">
        <v>488</v>
      </c>
      <c r="D90" s="121" t="s">
        <v>489</v>
      </c>
      <c r="E90" s="109">
        <f>SUMIF(huong_dan_ky_I_2019_2020!$B$12:$B$259,'Tong hop'!B90,huong_dan_ky_I_2019_2020!$I$12:$I$259)</f>
        <v>3</v>
      </c>
      <c r="F90" s="5">
        <f>SUMIF(huong_dan_ky_I_2019_2020!$B$12:$B$259,'Tong hop'!B90,huong_dan_ky_I_2019_2020!$J$12:$J$259)</f>
        <v>30</v>
      </c>
      <c r="G90" s="110">
        <f>SUMIF(huong_dan_ky_I_2019_2020!$B$12:$B$259,'Tong hop'!B90,huong_dan_ky_I_2019_2020!$L$12:$L$259)</f>
        <v>2000000</v>
      </c>
      <c r="H90" s="6"/>
      <c r="I90" s="2" t="s">
        <v>832</v>
      </c>
      <c r="J90" s="2" t="str">
        <f>VLOOKUP(LEFT(I90,2),Ma_Khoa!$A$2:$C$18,3,0)</f>
        <v>Công nghệ sinh học</v>
      </c>
    </row>
    <row r="91" spans="1:10" ht="29.1" customHeight="1">
      <c r="A91" s="5">
        <f t="shared" ref="A91:A153" si="2">A90+1</f>
        <v>80</v>
      </c>
      <c r="B91" s="5" t="s">
        <v>70</v>
      </c>
      <c r="C91" s="120" t="s">
        <v>48</v>
      </c>
      <c r="D91" s="121" t="s">
        <v>49</v>
      </c>
      <c r="E91" s="109">
        <f>SUMIF(huong_dan_ky_I_2019_2020!$B$12:$B$259,'Tong hop'!B91,huong_dan_ky_I_2019_2020!$I$12:$I$259)</f>
        <v>13</v>
      </c>
      <c r="F91" s="5">
        <f>SUMIF(huong_dan_ky_I_2019_2020!$B$12:$B$259,'Tong hop'!B91,huong_dan_ky_I_2019_2020!$J$12:$J$259)</f>
        <v>138</v>
      </c>
      <c r="G91" s="110">
        <f>SUMIF(huong_dan_ky_I_2019_2020!$B$12:$B$259,'Tong hop'!B91,huong_dan_ky_I_2019_2020!$L$12:$L$259)</f>
        <v>8350000</v>
      </c>
      <c r="H91" s="6"/>
      <c r="I91" s="2" t="s">
        <v>843</v>
      </c>
      <c r="J91" s="2" t="str">
        <f>VLOOKUP(LEFT(I91,2),Ma_Khoa!$A$2:$C$18,3,0)</f>
        <v>Công nghệ sinh học</v>
      </c>
    </row>
    <row r="92" spans="1:10" ht="29.1" customHeight="1">
      <c r="A92" s="5">
        <f t="shared" si="2"/>
        <v>81</v>
      </c>
      <c r="B92" s="5" t="s">
        <v>357</v>
      </c>
      <c r="C92" s="120" t="s">
        <v>490</v>
      </c>
      <c r="D92" s="121" t="s">
        <v>491</v>
      </c>
      <c r="E92" s="109">
        <f>SUMIF(huong_dan_ky_I_2019_2020!$B$12:$B$259,'Tong hop'!B92,huong_dan_ky_I_2019_2020!$I$12:$I$259)</f>
        <v>1</v>
      </c>
      <c r="F92" s="5">
        <f>SUMIF(huong_dan_ky_I_2019_2020!$B$12:$B$259,'Tong hop'!B92,huong_dan_ky_I_2019_2020!$J$12:$J$259)</f>
        <v>28</v>
      </c>
      <c r="G92" s="110">
        <f>SUMIF(huong_dan_ky_I_2019_2020!$B$12:$B$259,'Tong hop'!B92,huong_dan_ky_I_2019_2020!$L$12:$L$259)</f>
        <v>1300000</v>
      </c>
      <c r="H92" s="6"/>
      <c r="I92" s="2" t="s">
        <v>832</v>
      </c>
      <c r="J92" s="2" t="str">
        <f>VLOOKUP(LEFT(I92,2),Ma_Khoa!$A$2:$C$18,3,0)</f>
        <v>Công nghệ sinh học</v>
      </c>
    </row>
    <row r="93" spans="1:10" ht="29.1" customHeight="1">
      <c r="A93" s="5">
        <f t="shared" si="2"/>
        <v>82</v>
      </c>
      <c r="B93" s="5" t="s">
        <v>71</v>
      </c>
      <c r="C93" s="120" t="s">
        <v>47</v>
      </c>
      <c r="D93" s="121" t="s">
        <v>114</v>
      </c>
      <c r="E93" s="109">
        <f>SUMIF(huong_dan_ky_I_2019_2020!$B$12:$B$259,'Tong hop'!B93,huong_dan_ky_I_2019_2020!$I$12:$I$259)</f>
        <v>2</v>
      </c>
      <c r="F93" s="5">
        <f>SUMIF(huong_dan_ky_I_2019_2020!$B$12:$B$259,'Tong hop'!B93,huong_dan_ky_I_2019_2020!$J$12:$J$259)</f>
        <v>12</v>
      </c>
      <c r="G93" s="110">
        <f>SUMIF(huong_dan_ky_I_2019_2020!$B$12:$B$259,'Tong hop'!B93,huong_dan_ky_I_2019_2020!$L$12:$L$259)</f>
        <v>800000</v>
      </c>
      <c r="H93" s="6"/>
      <c r="I93" s="2" t="s">
        <v>832</v>
      </c>
      <c r="J93" s="2" t="str">
        <f>VLOOKUP(LEFT(I93,2),Ma_Khoa!$A$2:$C$18,3,0)</f>
        <v>Công nghệ sinh học</v>
      </c>
    </row>
    <row r="94" spans="1:10" ht="29.1" customHeight="1">
      <c r="A94" s="5">
        <f t="shared" si="2"/>
        <v>83</v>
      </c>
      <c r="B94" s="5" t="s">
        <v>358</v>
      </c>
      <c r="C94" s="120" t="s">
        <v>75</v>
      </c>
      <c r="D94" s="121" t="s">
        <v>107</v>
      </c>
      <c r="E94" s="109">
        <f>SUMIF(huong_dan_ky_I_2019_2020!$B$12:$B$259,'Tong hop'!B94,huong_dan_ky_I_2019_2020!$I$12:$I$259)</f>
        <v>1</v>
      </c>
      <c r="F94" s="5">
        <f>SUMIF(huong_dan_ky_I_2019_2020!$B$12:$B$259,'Tong hop'!B94,huong_dan_ky_I_2019_2020!$J$12:$J$259)</f>
        <v>14</v>
      </c>
      <c r="G94" s="110">
        <f>SUMIF(huong_dan_ky_I_2019_2020!$B$12:$B$259,'Tong hop'!B94,huong_dan_ky_I_2019_2020!$L$12:$L$259)</f>
        <v>650000</v>
      </c>
      <c r="H94" s="6"/>
      <c r="I94" s="2" t="s">
        <v>827</v>
      </c>
      <c r="J94" s="2" t="str">
        <f>VLOOKUP(LEFT(I94,2),Ma_Khoa!$A$2:$C$18,3,0)</f>
        <v>Nông học</v>
      </c>
    </row>
    <row r="95" spans="1:10" ht="29.1" customHeight="1">
      <c r="A95" s="5">
        <f t="shared" si="2"/>
        <v>84</v>
      </c>
      <c r="B95" s="5" t="s">
        <v>248</v>
      </c>
      <c r="C95" s="120" t="s">
        <v>5</v>
      </c>
      <c r="D95" s="121" t="s">
        <v>109</v>
      </c>
      <c r="E95" s="109">
        <f>SUMIF(huong_dan_ky_I_2019_2020!$B$12:$B$259,'Tong hop'!B95,huong_dan_ky_I_2019_2020!$I$12:$I$259)</f>
        <v>1</v>
      </c>
      <c r="F95" s="5">
        <f>SUMIF(huong_dan_ky_I_2019_2020!$B$12:$B$259,'Tong hop'!B95,huong_dan_ky_I_2019_2020!$J$12:$J$259)</f>
        <v>10</v>
      </c>
      <c r="G95" s="110">
        <f>SUMIF(huong_dan_ky_I_2019_2020!$B$12:$B$259,'Tong hop'!B95,huong_dan_ky_I_2019_2020!$L$12:$L$259)</f>
        <v>500000</v>
      </c>
      <c r="H95" s="6"/>
      <c r="I95" s="2" t="s">
        <v>827</v>
      </c>
      <c r="J95" s="2" t="str">
        <f>VLOOKUP(LEFT(I95,2),Ma_Khoa!$A$2:$C$18,3,0)</f>
        <v>Nông học</v>
      </c>
    </row>
    <row r="96" spans="1:10" ht="29.1" customHeight="1">
      <c r="A96" s="5">
        <f t="shared" si="2"/>
        <v>85</v>
      </c>
      <c r="B96" s="5" t="s">
        <v>72</v>
      </c>
      <c r="C96" s="120" t="s">
        <v>125</v>
      </c>
      <c r="D96" s="121" t="s">
        <v>86</v>
      </c>
      <c r="E96" s="109">
        <f>SUMIF(huong_dan_ky_I_2019_2020!$B$12:$B$259,'Tong hop'!B96,huong_dan_ky_I_2019_2020!$I$12:$I$259)</f>
        <v>3</v>
      </c>
      <c r="F96" s="5">
        <f>SUMIF(huong_dan_ky_I_2019_2020!$B$12:$B$259,'Tong hop'!B96,huong_dan_ky_I_2019_2020!$J$12:$J$259)</f>
        <v>24</v>
      </c>
      <c r="G96" s="110">
        <f>SUMIF(huong_dan_ky_I_2019_2020!$B$12:$B$259,'Tong hop'!B96,huong_dan_ky_I_2019_2020!$L$12:$L$259)</f>
        <v>1600000</v>
      </c>
      <c r="H96" s="6"/>
      <c r="I96" s="2" t="s">
        <v>827</v>
      </c>
      <c r="J96" s="2" t="str">
        <f>VLOOKUP(LEFT(I96,2),Ma_Khoa!$A$2:$C$18,3,0)</f>
        <v>Nông học</v>
      </c>
    </row>
    <row r="97" spans="1:10" ht="29.1" customHeight="1">
      <c r="A97" s="5">
        <f t="shared" si="2"/>
        <v>86</v>
      </c>
      <c r="B97" s="5" t="s">
        <v>361</v>
      </c>
      <c r="C97" s="120" t="s">
        <v>492</v>
      </c>
      <c r="D97" s="121" t="s">
        <v>111</v>
      </c>
      <c r="E97" s="109">
        <f>SUMIF(huong_dan_ky_I_2019_2020!$B$12:$B$259,'Tong hop'!B97,huong_dan_ky_I_2019_2020!$I$12:$I$259)</f>
        <v>3</v>
      </c>
      <c r="F97" s="5">
        <f>SUMIF(huong_dan_ky_I_2019_2020!$B$12:$B$259,'Tong hop'!B97,huong_dan_ky_I_2019_2020!$J$12:$J$259)</f>
        <v>98</v>
      </c>
      <c r="G97" s="110">
        <f>SUMIF(huong_dan_ky_I_2019_2020!$B$12:$B$259,'Tong hop'!B97,huong_dan_ky_I_2019_2020!$L$12:$L$259)</f>
        <v>4900000</v>
      </c>
      <c r="H97" s="6"/>
      <c r="I97" s="2" t="s">
        <v>835</v>
      </c>
      <c r="J97" s="2" t="str">
        <f>VLOOKUP(LEFT(I97,2),Ma_Khoa!$A$2:$C$18,3,0)</f>
        <v>Chăn nuôi</v>
      </c>
    </row>
    <row r="98" spans="1:10" ht="29.1" customHeight="1">
      <c r="A98" s="5">
        <f t="shared" si="2"/>
        <v>87</v>
      </c>
      <c r="B98" s="5" t="s">
        <v>178</v>
      </c>
      <c r="C98" s="120" t="s">
        <v>119</v>
      </c>
      <c r="D98" s="121" t="s">
        <v>113</v>
      </c>
      <c r="E98" s="109">
        <f>SUMIF(huong_dan_ky_I_2019_2020!$B$12:$B$259,'Tong hop'!B98,huong_dan_ky_I_2019_2020!$I$12:$I$259)</f>
        <v>1</v>
      </c>
      <c r="F98" s="5">
        <f>SUMIF(huong_dan_ky_I_2019_2020!$B$12:$B$259,'Tong hop'!B98,huong_dan_ky_I_2019_2020!$J$12:$J$259)</f>
        <v>6</v>
      </c>
      <c r="G98" s="110">
        <f>SUMIF(huong_dan_ky_I_2019_2020!$B$12:$B$259,'Tong hop'!B98,huong_dan_ky_I_2019_2020!$L$12:$L$259)</f>
        <v>400000</v>
      </c>
      <c r="H98" s="6"/>
      <c r="I98" s="2" t="s">
        <v>843</v>
      </c>
      <c r="J98" s="2" t="str">
        <f>VLOOKUP(LEFT(I98,2),Ma_Khoa!$A$2:$C$18,3,0)</f>
        <v>Công nghệ sinh học</v>
      </c>
    </row>
    <row r="99" spans="1:10" ht="29.1" customHeight="1">
      <c r="A99" s="5">
        <f t="shared" si="2"/>
        <v>88</v>
      </c>
      <c r="B99" s="5" t="s">
        <v>363</v>
      </c>
      <c r="C99" s="120" t="s">
        <v>493</v>
      </c>
      <c r="D99" s="121" t="s">
        <v>163</v>
      </c>
      <c r="E99" s="109">
        <f>SUMIF(huong_dan_ky_I_2019_2020!$B$12:$B$259,'Tong hop'!B99,huong_dan_ky_I_2019_2020!$I$12:$I$259)</f>
        <v>4</v>
      </c>
      <c r="F99" s="5">
        <f>SUMIF(huong_dan_ky_I_2019_2020!$B$12:$B$259,'Tong hop'!B99,huong_dan_ky_I_2019_2020!$J$12:$J$259)</f>
        <v>56</v>
      </c>
      <c r="G99" s="110">
        <f>SUMIF(huong_dan_ky_I_2019_2020!$B$12:$B$259,'Tong hop'!B99,huong_dan_ky_I_2019_2020!$L$12:$L$259)</f>
        <v>2600000</v>
      </c>
      <c r="H99" s="6"/>
      <c r="I99" s="2" t="s">
        <v>836</v>
      </c>
      <c r="J99" s="2" t="str">
        <f>VLOOKUP(LEFT(I99,2),Ma_Khoa!$A$2:$C$18,3,0)</f>
        <v>Công nghệ sinh học</v>
      </c>
    </row>
    <row r="100" spans="1:10" ht="29.1" customHeight="1">
      <c r="A100" s="5">
        <f t="shared" si="2"/>
        <v>89</v>
      </c>
      <c r="B100" s="5" t="s">
        <v>179</v>
      </c>
      <c r="C100" s="120" t="s">
        <v>193</v>
      </c>
      <c r="D100" s="121" t="s">
        <v>189</v>
      </c>
      <c r="E100" s="109">
        <f>SUMIF(huong_dan_ky_I_2019_2020!$B$12:$B$259,'Tong hop'!B100,huong_dan_ky_I_2019_2020!$I$12:$I$259)</f>
        <v>1</v>
      </c>
      <c r="F100" s="5">
        <f>SUMIF(huong_dan_ky_I_2019_2020!$B$12:$B$259,'Tong hop'!B100,huong_dan_ky_I_2019_2020!$J$12:$J$259)</f>
        <v>10</v>
      </c>
      <c r="G100" s="110">
        <f>SUMIF(huong_dan_ky_I_2019_2020!$B$12:$B$259,'Tong hop'!B100,huong_dan_ky_I_2019_2020!$L$12:$L$259)</f>
        <v>500000</v>
      </c>
      <c r="H100" s="6"/>
      <c r="I100" s="2" t="s">
        <v>829</v>
      </c>
      <c r="J100" s="2" t="str">
        <f>VLOOKUP(LEFT(I100,2),Ma_Khoa!$A$2:$C$18,3,0)</f>
        <v>Kinh tế và PTNT</v>
      </c>
    </row>
    <row r="101" spans="1:10" ht="29.1" customHeight="1">
      <c r="A101" s="5">
        <f t="shared" si="2"/>
        <v>90</v>
      </c>
      <c r="B101" s="5" t="s">
        <v>180</v>
      </c>
      <c r="C101" s="120" t="s">
        <v>56</v>
      </c>
      <c r="D101" s="121" t="s">
        <v>190</v>
      </c>
      <c r="E101" s="109">
        <f>SUMIF(huong_dan_ky_I_2019_2020!$B$12:$B$259,'Tong hop'!B101,huong_dan_ky_I_2019_2020!$I$12:$I$259)</f>
        <v>1</v>
      </c>
      <c r="F101" s="5">
        <f>SUMIF(huong_dan_ky_I_2019_2020!$B$12:$B$259,'Tong hop'!B101,huong_dan_ky_I_2019_2020!$J$12:$J$259)</f>
        <v>10</v>
      </c>
      <c r="G101" s="110">
        <f>SUMIF(huong_dan_ky_I_2019_2020!$B$12:$B$259,'Tong hop'!B101,huong_dan_ky_I_2019_2020!$L$12:$L$259)</f>
        <v>500000</v>
      </c>
      <c r="H101" s="6"/>
      <c r="I101" s="2" t="s">
        <v>829</v>
      </c>
      <c r="J101" s="2" t="str">
        <f>VLOOKUP(LEFT(I101,2),Ma_Khoa!$A$2:$C$18,3,0)</f>
        <v>Kinh tế và PTNT</v>
      </c>
    </row>
    <row r="102" spans="1:10" ht="29.1" customHeight="1">
      <c r="A102" s="5">
        <f t="shared" si="2"/>
        <v>91</v>
      </c>
      <c r="B102" s="5" t="s">
        <v>181</v>
      </c>
      <c r="C102" s="120" t="s">
        <v>51</v>
      </c>
      <c r="D102" s="121" t="s">
        <v>165</v>
      </c>
      <c r="E102" s="109">
        <f>SUMIF(huong_dan_ky_I_2019_2020!$B$12:$B$259,'Tong hop'!B102,huong_dan_ky_I_2019_2020!$I$12:$I$259)</f>
        <v>1</v>
      </c>
      <c r="F102" s="5">
        <f>SUMIF(huong_dan_ky_I_2019_2020!$B$12:$B$259,'Tong hop'!B102,huong_dan_ky_I_2019_2020!$J$12:$J$259)</f>
        <v>10</v>
      </c>
      <c r="G102" s="110">
        <f>SUMIF(huong_dan_ky_I_2019_2020!$B$12:$B$259,'Tong hop'!B102,huong_dan_ky_I_2019_2020!$L$12:$L$259)</f>
        <v>500000</v>
      </c>
      <c r="H102" s="6"/>
      <c r="I102" s="2" t="s">
        <v>831</v>
      </c>
      <c r="J102" s="2" t="str">
        <f>VLOOKUP(LEFT(I102,2),Ma_Khoa!$A$2:$C$18,3,0)</f>
        <v>Quản lý đất đai</v>
      </c>
    </row>
    <row r="103" spans="1:10" ht="29.1" customHeight="1">
      <c r="A103" s="5">
        <f t="shared" si="2"/>
        <v>92</v>
      </c>
      <c r="B103" s="5" t="s">
        <v>249</v>
      </c>
      <c r="C103" s="120" t="s">
        <v>46</v>
      </c>
      <c r="D103" s="121" t="s">
        <v>270</v>
      </c>
      <c r="E103" s="109">
        <f>SUMIF(huong_dan_ky_I_2019_2020!$B$12:$B$259,'Tong hop'!B103,huong_dan_ky_I_2019_2020!$I$12:$I$259)</f>
        <v>1</v>
      </c>
      <c r="F103" s="5">
        <f>SUMIF(huong_dan_ky_I_2019_2020!$B$12:$B$259,'Tong hop'!B103,huong_dan_ky_I_2019_2020!$J$12:$J$259)</f>
        <v>12</v>
      </c>
      <c r="G103" s="110">
        <f>SUMIF(huong_dan_ky_I_2019_2020!$B$12:$B$259,'Tong hop'!B103,huong_dan_ky_I_2019_2020!$L$12:$L$259)</f>
        <v>600000</v>
      </c>
      <c r="H103" s="6"/>
      <c r="I103" s="2" t="s">
        <v>853</v>
      </c>
      <c r="J103" s="2" t="str">
        <f>VLOOKUP(LEFT(I103,2),Ma_Khoa!$A$2:$C$18,3,0)</f>
        <v>Nông học</v>
      </c>
    </row>
    <row r="104" spans="1:10" ht="29.1" customHeight="1">
      <c r="A104" s="5">
        <f t="shared" si="2"/>
        <v>93</v>
      </c>
      <c r="B104" s="5" t="s">
        <v>364</v>
      </c>
      <c r="C104" s="120" t="s">
        <v>494</v>
      </c>
      <c r="D104" s="121" t="s">
        <v>148</v>
      </c>
      <c r="E104" s="109">
        <f>SUMIF(huong_dan_ky_I_2019_2020!$B$12:$B$259,'Tong hop'!B104,huong_dan_ky_I_2019_2020!$I$12:$I$259)</f>
        <v>5</v>
      </c>
      <c r="F104" s="5">
        <f>SUMIF(huong_dan_ky_I_2019_2020!$B$12:$B$259,'Tong hop'!B104,huong_dan_ky_I_2019_2020!$J$12:$J$259)</f>
        <v>200</v>
      </c>
      <c r="G104" s="110">
        <f>SUMIF(huong_dan_ky_I_2019_2020!$B$12:$B$259,'Tong hop'!B104,huong_dan_ky_I_2019_2020!$L$12:$L$259)</f>
        <v>10000000</v>
      </c>
      <c r="H104" s="6"/>
      <c r="I104" s="2" t="s">
        <v>854</v>
      </c>
      <c r="J104" s="2" t="str">
        <f>VLOOKUP(LEFT(I104,2),Ma_Khoa!$A$2:$C$18,3,0)</f>
        <v>Kế toán và QTKD</v>
      </c>
    </row>
    <row r="105" spans="1:10" ht="29.1" customHeight="1">
      <c r="A105" s="5">
        <f t="shared" si="2"/>
        <v>94</v>
      </c>
      <c r="B105" s="5" t="s">
        <v>231</v>
      </c>
      <c r="C105" s="120" t="s">
        <v>5</v>
      </c>
      <c r="D105" s="121" t="s">
        <v>6</v>
      </c>
      <c r="E105" s="109">
        <f>SUMIF(huong_dan_ky_I_2019_2020!$B$12:$B$259,'Tong hop'!B105,huong_dan_ky_I_2019_2020!$I$12:$I$259)</f>
        <v>9</v>
      </c>
      <c r="F105" s="5">
        <f>SUMIF(huong_dan_ky_I_2019_2020!$B$12:$B$259,'Tong hop'!B105,huong_dan_ky_I_2019_2020!$J$12:$J$259)</f>
        <v>320</v>
      </c>
      <c r="G105" s="110">
        <f>SUMIF(huong_dan_ky_I_2019_2020!$B$12:$B$259,'Tong hop'!B105,huong_dan_ky_I_2019_2020!$L$12:$L$259)</f>
        <v>16000000</v>
      </c>
      <c r="H105" s="6"/>
      <c r="I105" s="2" t="s">
        <v>845</v>
      </c>
      <c r="J105" s="2" t="str">
        <f>VLOOKUP(LEFT(I105,2),Ma_Khoa!$A$2:$C$18,3,0)</f>
        <v>Kinh tế và PTNT</v>
      </c>
    </row>
    <row r="106" spans="1:10" ht="29.1" customHeight="1">
      <c r="A106" s="5">
        <f t="shared" si="2"/>
        <v>95</v>
      </c>
      <c r="B106" s="5" t="s">
        <v>232</v>
      </c>
      <c r="C106" s="120" t="s">
        <v>194</v>
      </c>
      <c r="D106" s="121" t="s">
        <v>7</v>
      </c>
      <c r="E106" s="109">
        <f>SUMIF(huong_dan_ky_I_2019_2020!$B$12:$B$259,'Tong hop'!B106,huong_dan_ky_I_2019_2020!$I$12:$I$259)</f>
        <v>2</v>
      </c>
      <c r="F106" s="5">
        <f>SUMIF(huong_dan_ky_I_2019_2020!$B$12:$B$259,'Tong hop'!B106,huong_dan_ky_I_2019_2020!$J$12:$J$259)</f>
        <v>56</v>
      </c>
      <c r="G106" s="110">
        <f>SUMIF(huong_dan_ky_I_2019_2020!$B$12:$B$259,'Tong hop'!B106,huong_dan_ky_I_2019_2020!$L$12:$L$259)</f>
        <v>2800000</v>
      </c>
      <c r="H106" s="6"/>
      <c r="I106" s="2" t="s">
        <v>855</v>
      </c>
      <c r="J106" s="2" t="str">
        <f>VLOOKUP(LEFT(I106,2),Ma_Khoa!$A$2:$C$18,3,0)</f>
        <v>Môi trường</v>
      </c>
    </row>
    <row r="107" spans="1:10" ht="29.1" customHeight="1">
      <c r="A107" s="5">
        <f t="shared" si="2"/>
        <v>96</v>
      </c>
      <c r="B107" s="5" t="s">
        <v>368</v>
      </c>
      <c r="C107" s="120" t="s">
        <v>47</v>
      </c>
      <c r="D107" s="121" t="s">
        <v>411</v>
      </c>
      <c r="E107" s="109">
        <f>SUMIF(huong_dan_ky_I_2019_2020!$B$12:$B$259,'Tong hop'!B107,huong_dan_ky_I_2019_2020!$I$12:$I$259)</f>
        <v>1</v>
      </c>
      <c r="F107" s="5">
        <f>SUMIF(huong_dan_ky_I_2019_2020!$B$12:$B$259,'Tong hop'!B107,huong_dan_ky_I_2019_2020!$J$12:$J$259)</f>
        <v>28</v>
      </c>
      <c r="G107" s="110">
        <f>SUMIF(huong_dan_ky_I_2019_2020!$B$12:$B$259,'Tong hop'!B107,huong_dan_ky_I_2019_2020!$L$12:$L$259)</f>
        <v>1300000</v>
      </c>
      <c r="H107" s="6"/>
      <c r="I107" s="2" t="s">
        <v>852</v>
      </c>
      <c r="J107" s="2" t="str">
        <f>VLOOKUP(LEFT(I107,2),Ma_Khoa!$A$2:$C$18,3,0)</f>
        <v>Công nghệ sinh học</v>
      </c>
    </row>
    <row r="108" spans="1:10" ht="29.1" customHeight="1">
      <c r="A108" s="5">
        <f t="shared" si="2"/>
        <v>97</v>
      </c>
      <c r="B108" s="5" t="s">
        <v>233</v>
      </c>
      <c r="C108" s="120" t="s">
        <v>120</v>
      </c>
      <c r="D108" s="121" t="s">
        <v>9</v>
      </c>
      <c r="E108" s="109">
        <f>SUMIF(huong_dan_ky_I_2019_2020!$B$12:$B$259,'Tong hop'!B108,huong_dan_ky_I_2019_2020!$I$12:$I$259)</f>
        <v>6</v>
      </c>
      <c r="F108" s="5">
        <f>SUMIF(huong_dan_ky_I_2019_2020!$B$12:$B$259,'Tong hop'!B108,huong_dan_ky_I_2019_2020!$J$12:$J$259)</f>
        <v>210</v>
      </c>
      <c r="G108" s="110">
        <f>SUMIF(huong_dan_ky_I_2019_2020!$B$12:$B$259,'Tong hop'!B108,huong_dan_ky_I_2019_2020!$L$12:$L$259)</f>
        <v>10500000</v>
      </c>
      <c r="H108" s="6"/>
      <c r="I108" s="2" t="s">
        <v>856</v>
      </c>
      <c r="J108" s="2" t="str">
        <f>VLOOKUP(LEFT(I108,2),Ma_Khoa!$A$2:$C$18,3,0)</f>
        <v>Kinh tế và PTNT</v>
      </c>
    </row>
    <row r="109" spans="1:10" ht="29.1" customHeight="1">
      <c r="A109" s="5">
        <f t="shared" si="2"/>
        <v>98</v>
      </c>
      <c r="B109" s="5" t="s">
        <v>370</v>
      </c>
      <c r="C109" s="120" t="s">
        <v>495</v>
      </c>
      <c r="D109" s="121" t="s">
        <v>496</v>
      </c>
      <c r="E109" s="109">
        <f>SUMIF(huong_dan_ky_I_2019_2020!$B$12:$B$259,'Tong hop'!B109,huong_dan_ky_I_2019_2020!$I$12:$I$259)</f>
        <v>2</v>
      </c>
      <c r="F109" s="5">
        <f>SUMIF(huong_dan_ky_I_2019_2020!$B$12:$B$259,'Tong hop'!B109,huong_dan_ky_I_2019_2020!$J$12:$J$259)</f>
        <v>80</v>
      </c>
      <c r="G109" s="110">
        <f>SUMIF(huong_dan_ky_I_2019_2020!$B$12:$B$259,'Tong hop'!B109,huong_dan_ky_I_2019_2020!$L$12:$L$259)</f>
        <v>4000000</v>
      </c>
      <c r="H109" s="6"/>
      <c r="I109" s="2" t="s">
        <v>844</v>
      </c>
      <c r="J109" s="2" t="str">
        <f>VLOOKUP(LEFT(I109,2),Ma_Khoa!$A$2:$C$18,3,0)</f>
        <v>Kế toán và QTKD</v>
      </c>
    </row>
    <row r="110" spans="1:10" ht="29.1" customHeight="1">
      <c r="A110" s="5">
        <f t="shared" si="2"/>
        <v>99</v>
      </c>
      <c r="B110" s="5" t="s">
        <v>234</v>
      </c>
      <c r="C110" s="120" t="s">
        <v>105</v>
      </c>
      <c r="D110" s="121" t="s">
        <v>10</v>
      </c>
      <c r="E110" s="109">
        <f>SUMIF(huong_dan_ky_I_2019_2020!$B$12:$B$259,'Tong hop'!B110,huong_dan_ky_I_2019_2020!$I$12:$I$259)</f>
        <v>1</v>
      </c>
      <c r="F110" s="5">
        <f>SUMIF(huong_dan_ky_I_2019_2020!$B$12:$B$259,'Tong hop'!B110,huong_dan_ky_I_2019_2020!$J$12:$J$259)</f>
        <v>20</v>
      </c>
      <c r="G110" s="110">
        <f>SUMIF(huong_dan_ky_I_2019_2020!$B$12:$B$259,'Tong hop'!B110,huong_dan_ky_I_2019_2020!$L$12:$L$259)</f>
        <v>1000000</v>
      </c>
      <c r="H110" s="6"/>
      <c r="I110" s="2" t="s">
        <v>831</v>
      </c>
      <c r="J110" s="2" t="str">
        <f>VLOOKUP(LEFT(I110,2),Ma_Khoa!$A$2:$C$18,3,0)</f>
        <v>Quản lý đất đai</v>
      </c>
    </row>
    <row r="111" spans="1:10" ht="29.1" customHeight="1">
      <c r="A111" s="5">
        <f t="shared" si="2"/>
        <v>100</v>
      </c>
      <c r="B111" s="5" t="s">
        <v>235</v>
      </c>
      <c r="C111" s="120" t="s">
        <v>116</v>
      </c>
      <c r="D111" s="121" t="s">
        <v>11</v>
      </c>
      <c r="E111" s="109">
        <f>SUMIF(huong_dan_ky_I_2019_2020!$B$12:$B$259,'Tong hop'!B111,huong_dan_ky_I_2019_2020!$I$12:$I$259)</f>
        <v>7</v>
      </c>
      <c r="F111" s="5">
        <f>SUMIF(huong_dan_ky_I_2019_2020!$B$12:$B$259,'Tong hop'!B111,huong_dan_ky_I_2019_2020!$J$12:$J$259)</f>
        <v>260</v>
      </c>
      <c r="G111" s="110">
        <f>SUMIF(huong_dan_ky_I_2019_2020!$B$12:$B$259,'Tong hop'!B111,huong_dan_ky_I_2019_2020!$L$12:$L$259)</f>
        <v>13000000</v>
      </c>
      <c r="H111" s="6"/>
      <c r="I111" s="2" t="s">
        <v>854</v>
      </c>
      <c r="J111" s="2" t="str">
        <f>VLOOKUP(LEFT(I111,2),Ma_Khoa!$A$2:$C$18,3,0)</f>
        <v>Kế toán và QTKD</v>
      </c>
    </row>
    <row r="112" spans="1:10" ht="29.1" customHeight="1">
      <c r="A112" s="5">
        <f t="shared" si="2"/>
        <v>101</v>
      </c>
      <c r="B112" s="5" t="s">
        <v>236</v>
      </c>
      <c r="C112" s="120" t="s">
        <v>12</v>
      </c>
      <c r="D112" s="121" t="s">
        <v>113</v>
      </c>
      <c r="E112" s="109">
        <f>SUMIF(huong_dan_ky_I_2019_2020!$B$12:$B$259,'Tong hop'!B112,huong_dan_ky_I_2019_2020!$I$12:$I$259)</f>
        <v>3</v>
      </c>
      <c r="F112" s="5">
        <f>SUMIF(huong_dan_ky_I_2019_2020!$B$12:$B$259,'Tong hop'!B112,huong_dan_ky_I_2019_2020!$J$12:$J$259)</f>
        <v>42</v>
      </c>
      <c r="G112" s="110">
        <f>SUMIF(huong_dan_ky_I_2019_2020!$B$12:$B$259,'Tong hop'!B112,huong_dan_ky_I_2019_2020!$L$12:$L$259)</f>
        <v>1950000</v>
      </c>
      <c r="H112" s="6"/>
      <c r="I112" s="2" t="s">
        <v>843</v>
      </c>
      <c r="J112" s="2" t="str">
        <f>VLOOKUP(LEFT(I112,2),Ma_Khoa!$A$2:$C$18,3,0)</f>
        <v>Công nghệ sinh học</v>
      </c>
    </row>
    <row r="113" spans="1:10" ht="29.1" customHeight="1">
      <c r="A113" s="5">
        <f t="shared" si="2"/>
        <v>102</v>
      </c>
      <c r="B113" s="5" t="s">
        <v>237</v>
      </c>
      <c r="C113" s="120" t="s">
        <v>13</v>
      </c>
      <c r="D113" s="121" t="s">
        <v>164</v>
      </c>
      <c r="E113" s="109">
        <f>SUMIF(huong_dan_ky_I_2019_2020!$B$12:$B$259,'Tong hop'!B113,huong_dan_ky_I_2019_2020!$I$12:$I$259)</f>
        <v>1</v>
      </c>
      <c r="F113" s="5">
        <f>SUMIF(huong_dan_ky_I_2019_2020!$B$12:$B$259,'Tong hop'!B113,huong_dan_ky_I_2019_2020!$J$12:$J$259)</f>
        <v>14</v>
      </c>
      <c r="G113" s="110">
        <f>SUMIF(huong_dan_ky_I_2019_2020!$B$12:$B$259,'Tong hop'!B113,huong_dan_ky_I_2019_2020!$L$12:$L$259)</f>
        <v>650000</v>
      </c>
      <c r="H113" s="6"/>
      <c r="I113" s="2" t="s">
        <v>857</v>
      </c>
      <c r="J113" s="2" t="str">
        <f>VLOOKUP(LEFT(I113,2),Ma_Khoa!$A$2:$C$18,3,0)</f>
        <v>Công nghệ thực phẩm</v>
      </c>
    </row>
    <row r="114" spans="1:10" ht="29.1" customHeight="1">
      <c r="A114" s="5">
        <f t="shared" si="2"/>
        <v>103</v>
      </c>
      <c r="B114" s="5" t="s">
        <v>373</v>
      </c>
      <c r="C114" s="120" t="s">
        <v>497</v>
      </c>
      <c r="D114" s="121" t="s">
        <v>430</v>
      </c>
      <c r="E114" s="109">
        <f>SUMIF(huong_dan_ky_I_2019_2020!$B$12:$B$259,'Tong hop'!B114,huong_dan_ky_I_2019_2020!$I$12:$I$259)</f>
        <v>4</v>
      </c>
      <c r="F114" s="5">
        <f>SUMIF(huong_dan_ky_I_2019_2020!$B$12:$B$259,'Tong hop'!B114,huong_dan_ky_I_2019_2020!$J$12:$J$259)</f>
        <v>160</v>
      </c>
      <c r="G114" s="110">
        <f>SUMIF(huong_dan_ky_I_2019_2020!$B$12:$B$259,'Tong hop'!B114,huong_dan_ky_I_2019_2020!$L$12:$L$259)</f>
        <v>8000000</v>
      </c>
      <c r="H114" s="6"/>
      <c r="I114" s="2" t="s">
        <v>858</v>
      </c>
      <c r="J114" s="2" t="str">
        <f>VLOOKUP(LEFT(I114,2),Ma_Khoa!$A$2:$C$18,3,0)</f>
        <v>Quản lý đất đai</v>
      </c>
    </row>
    <row r="115" spans="1:10" ht="29.1" customHeight="1">
      <c r="A115" s="5">
        <f t="shared" si="2"/>
        <v>104</v>
      </c>
      <c r="B115" s="5" t="s">
        <v>374</v>
      </c>
      <c r="C115" s="120" t="s">
        <v>498</v>
      </c>
      <c r="D115" s="121" t="s">
        <v>499</v>
      </c>
      <c r="E115" s="109">
        <f>SUMIF(huong_dan_ky_I_2019_2020!$B$12:$B$259,'Tong hop'!B115,huong_dan_ky_I_2019_2020!$I$12:$I$259)</f>
        <v>1</v>
      </c>
      <c r="F115" s="5">
        <f>SUMIF(huong_dan_ky_I_2019_2020!$B$12:$B$259,'Tong hop'!B115,huong_dan_ky_I_2019_2020!$J$12:$J$259)</f>
        <v>40</v>
      </c>
      <c r="G115" s="110">
        <f>SUMIF(huong_dan_ky_I_2019_2020!$B$12:$B$259,'Tong hop'!B115,huong_dan_ky_I_2019_2020!$L$12:$L$259)</f>
        <v>2000000</v>
      </c>
      <c r="H115" s="6"/>
      <c r="I115" s="2" t="s">
        <v>859</v>
      </c>
      <c r="J115" s="2" t="str">
        <f>VLOOKUP(LEFT(I115,2),Ma_Khoa!$A$2:$C$18,3,0)</f>
        <v>Thú y</v>
      </c>
    </row>
    <row r="116" spans="1:10" ht="29.1" customHeight="1">
      <c r="A116" s="5">
        <f t="shared" si="2"/>
        <v>105</v>
      </c>
      <c r="B116" s="5" t="s">
        <v>238</v>
      </c>
      <c r="C116" s="120" t="s">
        <v>48</v>
      </c>
      <c r="D116" s="121" t="s">
        <v>110</v>
      </c>
      <c r="E116" s="109">
        <f>SUMIF(huong_dan_ky_I_2019_2020!$B$12:$B$259,'Tong hop'!B116,huong_dan_ky_I_2019_2020!$I$12:$I$259)</f>
        <v>1</v>
      </c>
      <c r="F116" s="5">
        <f>SUMIF(huong_dan_ky_I_2019_2020!$B$12:$B$259,'Tong hop'!B116,huong_dan_ky_I_2019_2020!$J$12:$J$259)</f>
        <v>12</v>
      </c>
      <c r="G116" s="110">
        <f>SUMIF(huong_dan_ky_I_2019_2020!$B$12:$B$259,'Tong hop'!B116,huong_dan_ky_I_2019_2020!$L$12:$L$259)</f>
        <v>600000</v>
      </c>
      <c r="H116" s="6"/>
      <c r="I116" s="2" t="s">
        <v>860</v>
      </c>
      <c r="J116" s="2" t="str">
        <f>VLOOKUP(LEFT(I116,2),Ma_Khoa!$A$2:$C$18,3,0)</f>
        <v>Môi trường</v>
      </c>
    </row>
    <row r="117" spans="1:10" ht="29.1" customHeight="1">
      <c r="A117" s="5">
        <f t="shared" si="2"/>
        <v>106</v>
      </c>
      <c r="B117" s="5" t="s">
        <v>376</v>
      </c>
      <c r="C117" s="120" t="s">
        <v>50</v>
      </c>
      <c r="D117" s="121" t="s">
        <v>500</v>
      </c>
      <c r="E117" s="109">
        <f>SUMIF(huong_dan_ky_I_2019_2020!$B$12:$B$259,'Tong hop'!B117,huong_dan_ky_I_2019_2020!$I$12:$I$259)</f>
        <v>11</v>
      </c>
      <c r="F117" s="5">
        <f>SUMIF(huong_dan_ky_I_2019_2020!$B$12:$B$259,'Tong hop'!B117,huong_dan_ky_I_2019_2020!$J$12:$J$259)</f>
        <v>400</v>
      </c>
      <c r="G117" s="110">
        <f>SUMIF(huong_dan_ky_I_2019_2020!$B$12:$B$259,'Tong hop'!B117,huong_dan_ky_I_2019_2020!$L$12:$L$259)</f>
        <v>20000000</v>
      </c>
      <c r="H117" s="6"/>
      <c r="I117" s="2" t="s">
        <v>839</v>
      </c>
      <c r="J117" s="2" t="str">
        <f>VLOOKUP(LEFT(I117,2),Ma_Khoa!$A$2:$C$18,3,0)</f>
        <v>Kinh tế và PTNT</v>
      </c>
    </row>
    <row r="118" spans="1:10" ht="29.1" customHeight="1">
      <c r="A118" s="5">
        <f t="shared" si="2"/>
        <v>107</v>
      </c>
      <c r="B118" s="5" t="s">
        <v>250</v>
      </c>
      <c r="C118" s="120" t="s">
        <v>271</v>
      </c>
      <c r="D118" s="121" t="s">
        <v>163</v>
      </c>
      <c r="E118" s="109">
        <f>SUMIF(huong_dan_ky_I_2019_2020!$B$12:$B$259,'Tong hop'!B118,huong_dan_ky_I_2019_2020!$I$12:$I$259)</f>
        <v>1</v>
      </c>
      <c r="F118" s="5">
        <f>SUMIF(huong_dan_ky_I_2019_2020!$B$12:$B$259,'Tong hop'!B118,huong_dan_ky_I_2019_2020!$J$12:$J$259)</f>
        <v>10</v>
      </c>
      <c r="G118" s="110">
        <f>SUMIF(huong_dan_ky_I_2019_2020!$B$12:$B$259,'Tong hop'!B118,huong_dan_ky_I_2019_2020!$L$12:$L$259)</f>
        <v>500000</v>
      </c>
      <c r="H118" s="6"/>
      <c r="I118" s="2" t="s">
        <v>831</v>
      </c>
      <c r="J118" s="2" t="str">
        <f>VLOOKUP(LEFT(I118,2),Ma_Khoa!$A$2:$C$18,3,0)</f>
        <v>Quản lý đất đai</v>
      </c>
    </row>
    <row r="119" spans="1:10" ht="29.1" customHeight="1">
      <c r="A119" s="5">
        <f t="shared" si="2"/>
        <v>108</v>
      </c>
      <c r="B119" s="5" t="s">
        <v>377</v>
      </c>
      <c r="C119" s="120" t="s">
        <v>501</v>
      </c>
      <c r="D119" s="121" t="s">
        <v>502</v>
      </c>
      <c r="E119" s="109">
        <f>SUMIF(huong_dan_ky_I_2019_2020!$B$12:$B$259,'Tong hop'!B119,huong_dan_ky_I_2019_2020!$I$12:$I$259)</f>
        <v>1</v>
      </c>
      <c r="F119" s="5">
        <f>SUMIF(huong_dan_ky_I_2019_2020!$B$12:$B$259,'Tong hop'!B119,huong_dan_ky_I_2019_2020!$J$12:$J$259)</f>
        <v>12</v>
      </c>
      <c r="G119" s="110">
        <f>SUMIF(huong_dan_ky_I_2019_2020!$B$12:$B$259,'Tong hop'!B119,huong_dan_ky_I_2019_2020!$L$12:$L$259)</f>
        <v>600000</v>
      </c>
      <c r="H119" s="6"/>
      <c r="I119" s="2" t="s">
        <v>827</v>
      </c>
      <c r="J119" s="2" t="str">
        <f>VLOOKUP(LEFT(I119,2),Ma_Khoa!$A$2:$C$18,3,0)</f>
        <v>Nông học</v>
      </c>
    </row>
    <row r="120" spans="1:10" ht="29.1" customHeight="1">
      <c r="A120" s="5">
        <f t="shared" si="2"/>
        <v>109</v>
      </c>
      <c r="B120" s="5" t="s">
        <v>378</v>
      </c>
      <c r="C120" s="120" t="s">
        <v>503</v>
      </c>
      <c r="D120" s="121" t="s">
        <v>504</v>
      </c>
      <c r="E120" s="109">
        <f>SUMIF(huong_dan_ky_I_2019_2020!$B$12:$B$259,'Tong hop'!B120,huong_dan_ky_I_2019_2020!$I$12:$I$259)</f>
        <v>2</v>
      </c>
      <c r="F120" s="5">
        <f>SUMIF(huong_dan_ky_I_2019_2020!$B$12:$B$259,'Tong hop'!B120,huong_dan_ky_I_2019_2020!$J$12:$J$259)</f>
        <v>12</v>
      </c>
      <c r="G120" s="110">
        <f>SUMIF(huong_dan_ky_I_2019_2020!$B$12:$B$259,'Tong hop'!B120,huong_dan_ky_I_2019_2020!$L$12:$L$259)</f>
        <v>800000</v>
      </c>
      <c r="H120" s="6"/>
      <c r="I120" s="2" t="s">
        <v>861</v>
      </c>
      <c r="J120" s="2" t="str">
        <f>VLOOKUP(LEFT(I120,2),Ma_Khoa!$A$2:$C$18,3,0)</f>
        <v>Chăn nuôi</v>
      </c>
    </row>
    <row r="121" spans="1:10" ht="29.1" customHeight="1">
      <c r="A121" s="5">
        <f t="shared" si="2"/>
        <v>110</v>
      </c>
      <c r="B121" s="5" t="s">
        <v>381</v>
      </c>
      <c r="C121" s="120" t="s">
        <v>505</v>
      </c>
      <c r="D121" s="121" t="s">
        <v>106</v>
      </c>
      <c r="E121" s="109">
        <f>SUMIF(huong_dan_ky_I_2019_2020!$B$12:$B$259,'Tong hop'!B121,huong_dan_ky_I_2019_2020!$I$12:$I$259)</f>
        <v>1</v>
      </c>
      <c r="F121" s="5">
        <f>SUMIF(huong_dan_ky_I_2019_2020!$B$12:$B$259,'Tong hop'!B121,huong_dan_ky_I_2019_2020!$J$12:$J$259)</f>
        <v>6</v>
      </c>
      <c r="G121" s="110">
        <f>SUMIF(huong_dan_ky_I_2019_2020!$B$12:$B$259,'Tong hop'!B121,huong_dan_ky_I_2019_2020!$L$12:$L$259)</f>
        <v>400000</v>
      </c>
      <c r="H121" s="6"/>
      <c r="I121" s="2" t="s">
        <v>832</v>
      </c>
      <c r="J121" s="2" t="str">
        <f>VLOOKUP(LEFT(I121,2),Ma_Khoa!$A$2:$C$18,3,0)</f>
        <v>Công nghệ sinh học</v>
      </c>
    </row>
    <row r="122" spans="1:10" ht="29.1" customHeight="1">
      <c r="A122" s="5">
        <f t="shared" si="2"/>
        <v>111</v>
      </c>
      <c r="B122" s="5" t="s">
        <v>382</v>
      </c>
      <c r="C122" s="120" t="s">
        <v>506</v>
      </c>
      <c r="D122" s="121" t="s">
        <v>458</v>
      </c>
      <c r="E122" s="109">
        <f>SUMIF(huong_dan_ky_I_2019_2020!$B$12:$B$259,'Tong hop'!B122,huong_dan_ky_I_2019_2020!$I$12:$I$259)</f>
        <v>1</v>
      </c>
      <c r="F122" s="5">
        <f>SUMIF(huong_dan_ky_I_2019_2020!$B$12:$B$259,'Tong hop'!B122,huong_dan_ky_I_2019_2020!$J$12:$J$259)</f>
        <v>14</v>
      </c>
      <c r="G122" s="110">
        <f>SUMIF(huong_dan_ky_I_2019_2020!$B$12:$B$259,'Tong hop'!B122,huong_dan_ky_I_2019_2020!$L$12:$L$259)</f>
        <v>650000</v>
      </c>
      <c r="H122" s="6"/>
      <c r="I122" s="2" t="s">
        <v>832</v>
      </c>
      <c r="J122" s="2" t="str">
        <f>VLOOKUP(LEFT(I122,2),Ma_Khoa!$A$2:$C$18,3,0)</f>
        <v>Công nghệ sinh học</v>
      </c>
    </row>
    <row r="123" spans="1:10" ht="29.1" customHeight="1">
      <c r="A123" s="5">
        <f t="shared" si="2"/>
        <v>112</v>
      </c>
      <c r="B123" s="5" t="s">
        <v>383</v>
      </c>
      <c r="C123" s="120" t="s">
        <v>507</v>
      </c>
      <c r="D123" s="121" t="s">
        <v>508</v>
      </c>
      <c r="E123" s="109">
        <f>SUMIF(huong_dan_ky_I_2019_2020!$B$12:$B$259,'Tong hop'!B123,huong_dan_ky_I_2019_2020!$I$12:$I$259)</f>
        <v>3</v>
      </c>
      <c r="F123" s="5">
        <f>SUMIF(huong_dan_ky_I_2019_2020!$B$12:$B$259,'Tong hop'!B123,huong_dan_ky_I_2019_2020!$J$12:$J$259)</f>
        <v>42</v>
      </c>
      <c r="G123" s="110">
        <f>SUMIF(huong_dan_ky_I_2019_2020!$B$12:$B$259,'Tong hop'!B123,huong_dan_ky_I_2019_2020!$L$12:$L$259)</f>
        <v>1950000</v>
      </c>
      <c r="H123" s="6"/>
      <c r="I123" s="2" t="s">
        <v>832</v>
      </c>
      <c r="J123" s="2" t="str">
        <f>VLOOKUP(LEFT(I123,2),Ma_Khoa!$A$2:$C$18,3,0)</f>
        <v>Công nghệ sinh học</v>
      </c>
    </row>
    <row r="124" spans="1:10" ht="29.1" customHeight="1">
      <c r="A124" s="5">
        <f t="shared" si="2"/>
        <v>113</v>
      </c>
      <c r="B124" s="5" t="s">
        <v>384</v>
      </c>
      <c r="C124" s="120" t="s">
        <v>509</v>
      </c>
      <c r="D124" s="121" t="s">
        <v>149</v>
      </c>
      <c r="E124" s="109">
        <f>SUMIF(huong_dan_ky_I_2019_2020!$B$12:$B$259,'Tong hop'!B124,huong_dan_ky_I_2019_2020!$I$12:$I$259)</f>
        <v>1</v>
      </c>
      <c r="F124" s="5">
        <f>SUMIF(huong_dan_ky_I_2019_2020!$B$12:$B$259,'Tong hop'!B124,huong_dan_ky_I_2019_2020!$J$12:$J$259)</f>
        <v>14</v>
      </c>
      <c r="G124" s="110">
        <f>SUMIF(huong_dan_ky_I_2019_2020!$B$12:$B$259,'Tong hop'!B124,huong_dan_ky_I_2019_2020!$L$12:$L$259)</f>
        <v>650000</v>
      </c>
      <c r="H124" s="6"/>
      <c r="I124" s="2" t="s">
        <v>832</v>
      </c>
      <c r="J124" s="2" t="str">
        <f>VLOOKUP(LEFT(I124,2),Ma_Khoa!$A$2:$C$18,3,0)</f>
        <v>Công nghệ sinh học</v>
      </c>
    </row>
    <row r="125" spans="1:10" ht="29.1" customHeight="1">
      <c r="A125" s="5">
        <f t="shared" si="2"/>
        <v>114</v>
      </c>
      <c r="B125" s="5" t="s">
        <v>385</v>
      </c>
      <c r="C125" s="120" t="s">
        <v>425</v>
      </c>
      <c r="D125" s="121" t="s">
        <v>510</v>
      </c>
      <c r="E125" s="109">
        <f>SUMIF(huong_dan_ky_I_2019_2020!$B$12:$B$259,'Tong hop'!B125,huong_dan_ky_I_2019_2020!$I$12:$I$259)</f>
        <v>1</v>
      </c>
      <c r="F125" s="5">
        <f>SUMIF(huong_dan_ky_I_2019_2020!$B$12:$B$259,'Tong hop'!B125,huong_dan_ky_I_2019_2020!$J$12:$J$259)</f>
        <v>6</v>
      </c>
      <c r="G125" s="110">
        <f>SUMIF(huong_dan_ky_I_2019_2020!$B$12:$B$259,'Tong hop'!B125,huong_dan_ky_I_2019_2020!$L$12:$L$259)</f>
        <v>400000</v>
      </c>
      <c r="H125" s="6"/>
      <c r="I125" s="2" t="s">
        <v>832</v>
      </c>
      <c r="J125" s="2" t="str">
        <f>VLOOKUP(LEFT(I125,2),Ma_Khoa!$A$2:$C$18,3,0)</f>
        <v>Công nghệ sinh học</v>
      </c>
    </row>
    <row r="126" spans="1:10" ht="29.1" customHeight="1">
      <c r="A126" s="5">
        <f t="shared" si="2"/>
        <v>115</v>
      </c>
      <c r="B126" s="5" t="s">
        <v>386</v>
      </c>
      <c r="C126" s="120" t="s">
        <v>511</v>
      </c>
      <c r="D126" s="121" t="s">
        <v>480</v>
      </c>
      <c r="E126" s="109">
        <f>SUMIF(huong_dan_ky_I_2019_2020!$B$12:$B$259,'Tong hop'!B126,huong_dan_ky_I_2019_2020!$I$12:$I$259)</f>
        <v>1</v>
      </c>
      <c r="F126" s="5">
        <f>SUMIF(huong_dan_ky_I_2019_2020!$B$12:$B$259,'Tong hop'!B126,huong_dan_ky_I_2019_2020!$J$12:$J$259)</f>
        <v>40</v>
      </c>
      <c r="G126" s="110">
        <f>SUMIF(huong_dan_ky_I_2019_2020!$B$12:$B$259,'Tong hop'!B126,huong_dan_ky_I_2019_2020!$L$12:$L$259)</f>
        <v>2000000</v>
      </c>
      <c r="H126" s="6"/>
      <c r="I126" s="2" t="s">
        <v>862</v>
      </c>
      <c r="J126" s="2" t="str">
        <f>VLOOKUP(LEFT(I126,2),Ma_Khoa!$A$2:$C$18,3,0)</f>
        <v>Nông học</v>
      </c>
    </row>
    <row r="127" spans="1:10" ht="29.1" customHeight="1">
      <c r="A127" s="5">
        <f t="shared" si="2"/>
        <v>116</v>
      </c>
      <c r="B127" s="5" t="s">
        <v>387</v>
      </c>
      <c r="C127" s="120" t="s">
        <v>51</v>
      </c>
      <c r="D127" s="121" t="s">
        <v>512</v>
      </c>
      <c r="E127" s="109">
        <f>SUMIF(huong_dan_ky_I_2019_2020!$B$12:$B$259,'Tong hop'!B127,huong_dan_ky_I_2019_2020!$I$12:$I$259)</f>
        <v>1</v>
      </c>
      <c r="F127" s="5">
        <f>SUMIF(huong_dan_ky_I_2019_2020!$B$12:$B$259,'Tong hop'!B127,huong_dan_ky_I_2019_2020!$J$12:$J$259)</f>
        <v>28</v>
      </c>
      <c r="G127" s="110">
        <f>SUMIF(huong_dan_ky_I_2019_2020!$B$12:$B$259,'Tong hop'!B127,huong_dan_ky_I_2019_2020!$L$12:$L$259)</f>
        <v>1400000</v>
      </c>
      <c r="H127" s="6"/>
      <c r="I127" s="2" t="s">
        <v>862</v>
      </c>
      <c r="J127" s="2" t="str">
        <f>VLOOKUP(LEFT(I127,2),Ma_Khoa!$A$2:$C$18,3,0)</f>
        <v>Nông học</v>
      </c>
    </row>
    <row r="128" spans="1:10" ht="29.1" customHeight="1">
      <c r="A128" s="5">
        <f t="shared" si="2"/>
        <v>117</v>
      </c>
      <c r="B128" s="5" t="s">
        <v>388</v>
      </c>
      <c r="C128" s="120" t="s">
        <v>513</v>
      </c>
      <c r="D128" s="121" t="s">
        <v>106</v>
      </c>
      <c r="E128" s="109">
        <f>SUMIF(huong_dan_ky_I_2019_2020!$B$12:$B$259,'Tong hop'!B128,huong_dan_ky_I_2019_2020!$I$12:$I$259)</f>
        <v>1</v>
      </c>
      <c r="F128" s="5">
        <f>SUMIF(huong_dan_ky_I_2019_2020!$B$12:$B$259,'Tong hop'!B128,huong_dan_ky_I_2019_2020!$J$12:$J$259)</f>
        <v>12</v>
      </c>
      <c r="G128" s="110">
        <f>SUMIF(huong_dan_ky_I_2019_2020!$B$12:$B$259,'Tong hop'!B128,huong_dan_ky_I_2019_2020!$L$12:$L$259)</f>
        <v>600000</v>
      </c>
      <c r="H128" s="6"/>
      <c r="I128" s="2" t="s">
        <v>863</v>
      </c>
      <c r="J128" s="2" t="str">
        <f>VLOOKUP(LEFT(I128,2),Ma_Khoa!$A$2:$C$18,3,0)</f>
        <v>Công nghệ thực phẩm</v>
      </c>
    </row>
    <row r="129" spans="1:10" ht="29.1" customHeight="1">
      <c r="A129" s="5">
        <f t="shared" si="2"/>
        <v>118</v>
      </c>
      <c r="B129" s="5" t="s">
        <v>389</v>
      </c>
      <c r="C129" s="120" t="s">
        <v>514</v>
      </c>
      <c r="D129" s="121" t="s">
        <v>515</v>
      </c>
      <c r="E129" s="109">
        <f>SUMIF(huong_dan_ky_I_2019_2020!$B$12:$B$259,'Tong hop'!B129,huong_dan_ky_I_2019_2020!$I$12:$I$259)</f>
        <v>1</v>
      </c>
      <c r="F129" s="5">
        <f>SUMIF(huong_dan_ky_I_2019_2020!$B$12:$B$259,'Tong hop'!B129,huong_dan_ky_I_2019_2020!$J$12:$J$259)</f>
        <v>28</v>
      </c>
      <c r="G129" s="110">
        <f>SUMIF(huong_dan_ky_I_2019_2020!$B$12:$B$259,'Tong hop'!B129,huong_dan_ky_I_2019_2020!$L$12:$L$259)</f>
        <v>1400000</v>
      </c>
      <c r="H129" s="6"/>
      <c r="I129" s="2" t="s">
        <v>834</v>
      </c>
      <c r="J129" s="2" t="str">
        <f>VLOOKUP(LEFT(I129,2),Ma_Khoa!$A$2:$C$18,3,0)</f>
        <v>Chăn nuôi</v>
      </c>
    </row>
    <row r="130" spans="1:10" ht="29.1" customHeight="1">
      <c r="A130" s="5">
        <f t="shared" si="2"/>
        <v>119</v>
      </c>
      <c r="B130" s="5" t="s">
        <v>390</v>
      </c>
      <c r="C130" s="120" t="s">
        <v>516</v>
      </c>
      <c r="D130" s="121" t="s">
        <v>517</v>
      </c>
      <c r="E130" s="109">
        <f>SUMIF(huong_dan_ky_I_2019_2020!$B$12:$B$259,'Tong hop'!B130,huong_dan_ky_I_2019_2020!$I$12:$I$259)</f>
        <v>1</v>
      </c>
      <c r="F130" s="5">
        <f>SUMIF(huong_dan_ky_I_2019_2020!$B$12:$B$259,'Tong hop'!B130,huong_dan_ky_I_2019_2020!$J$12:$J$259)</f>
        <v>28</v>
      </c>
      <c r="G130" s="110">
        <f>SUMIF(huong_dan_ky_I_2019_2020!$B$12:$B$259,'Tong hop'!B130,huong_dan_ky_I_2019_2020!$L$12:$L$259)</f>
        <v>1400000</v>
      </c>
      <c r="H130" s="6"/>
      <c r="I130" s="2" t="s">
        <v>834</v>
      </c>
      <c r="J130" s="2" t="str">
        <f>VLOOKUP(LEFT(I130,2),Ma_Khoa!$A$2:$C$18,3,0)</f>
        <v>Chăn nuôi</v>
      </c>
    </row>
    <row r="131" spans="1:10" ht="29.1" customHeight="1">
      <c r="A131" s="5">
        <f t="shared" si="2"/>
        <v>120</v>
      </c>
      <c r="B131" s="5" t="s">
        <v>391</v>
      </c>
      <c r="C131" s="120" t="s">
        <v>422</v>
      </c>
      <c r="D131" s="121" t="s">
        <v>14</v>
      </c>
      <c r="E131" s="109">
        <f>SUMIF(huong_dan_ky_I_2019_2020!$B$12:$B$259,'Tong hop'!B131,huong_dan_ky_I_2019_2020!$I$12:$I$259)</f>
        <v>1</v>
      </c>
      <c r="F131" s="5">
        <f>SUMIF(huong_dan_ky_I_2019_2020!$B$12:$B$259,'Tong hop'!B131,huong_dan_ky_I_2019_2020!$J$12:$J$259)</f>
        <v>40</v>
      </c>
      <c r="G131" s="110">
        <f>SUMIF(huong_dan_ky_I_2019_2020!$B$12:$B$259,'Tong hop'!B131,huong_dan_ky_I_2019_2020!$L$12:$L$259)</f>
        <v>2000000</v>
      </c>
      <c r="H131" s="6"/>
      <c r="I131" s="2" t="s">
        <v>829</v>
      </c>
      <c r="J131" s="2" t="str">
        <f>VLOOKUP(LEFT(I131,2),Ma_Khoa!$A$2:$C$18,3,0)</f>
        <v>Kinh tế và PTNT</v>
      </c>
    </row>
    <row r="132" spans="1:10" ht="29.1" customHeight="1">
      <c r="A132" s="5">
        <f t="shared" si="2"/>
        <v>121</v>
      </c>
      <c r="B132" s="5" t="s">
        <v>182</v>
      </c>
      <c r="C132" s="120" t="s">
        <v>124</v>
      </c>
      <c r="D132" s="121" t="s">
        <v>191</v>
      </c>
      <c r="E132" s="109">
        <f>SUMIF(huong_dan_ky_I_2019_2020!$B$12:$B$259,'Tong hop'!B132,huong_dan_ky_I_2019_2020!$I$12:$I$259)</f>
        <v>1</v>
      </c>
      <c r="F132" s="5">
        <f>SUMIF(huong_dan_ky_I_2019_2020!$B$12:$B$259,'Tong hop'!B132,huong_dan_ky_I_2019_2020!$J$12:$J$259)</f>
        <v>20</v>
      </c>
      <c r="G132" s="110">
        <f>SUMIF(huong_dan_ky_I_2019_2020!$B$12:$B$259,'Tong hop'!B132,huong_dan_ky_I_2019_2020!$L$12:$L$259)</f>
        <v>1000000</v>
      </c>
      <c r="H132" s="6"/>
      <c r="I132" s="2" t="s">
        <v>829</v>
      </c>
      <c r="J132" s="2" t="str">
        <f>VLOOKUP(LEFT(I132,2),Ma_Khoa!$A$2:$C$18,3,0)</f>
        <v>Kinh tế và PTNT</v>
      </c>
    </row>
    <row r="133" spans="1:10" ht="29.1" customHeight="1">
      <c r="A133" s="5">
        <f t="shared" si="2"/>
        <v>122</v>
      </c>
      <c r="B133" s="5" t="s">
        <v>73</v>
      </c>
      <c r="C133" s="120" t="s">
        <v>87</v>
      </c>
      <c r="D133" s="121" t="s">
        <v>122</v>
      </c>
      <c r="E133" s="109">
        <f>SUMIF(huong_dan_ky_I_2019_2020!$B$12:$B$259,'Tong hop'!B133,huong_dan_ky_I_2019_2020!$I$12:$I$259)</f>
        <v>1</v>
      </c>
      <c r="F133" s="5">
        <f>SUMIF(huong_dan_ky_I_2019_2020!$B$12:$B$259,'Tong hop'!B133,huong_dan_ky_I_2019_2020!$J$12:$J$259)</f>
        <v>10</v>
      </c>
      <c r="G133" s="110">
        <f>SUMIF(huong_dan_ky_I_2019_2020!$B$12:$B$259,'Tong hop'!B133,huong_dan_ky_I_2019_2020!$L$12:$L$259)</f>
        <v>500000</v>
      </c>
      <c r="H133" s="6"/>
      <c r="I133" s="2" t="s">
        <v>829</v>
      </c>
      <c r="J133" s="2" t="str">
        <f>VLOOKUP(LEFT(I133,2),Ma_Khoa!$A$2:$C$18,3,0)</f>
        <v>Kinh tế và PTNT</v>
      </c>
    </row>
    <row r="134" spans="1:10" ht="29.1" customHeight="1">
      <c r="A134" s="5">
        <f t="shared" si="2"/>
        <v>123</v>
      </c>
      <c r="B134" s="5" t="s">
        <v>392</v>
      </c>
      <c r="C134" s="120" t="s">
        <v>518</v>
      </c>
      <c r="D134" s="121" t="s">
        <v>413</v>
      </c>
      <c r="E134" s="109">
        <f>SUMIF(huong_dan_ky_I_2019_2020!$B$12:$B$259,'Tong hop'!B134,huong_dan_ky_I_2019_2020!$I$12:$I$259)</f>
        <v>1</v>
      </c>
      <c r="F134" s="5">
        <f>SUMIF(huong_dan_ky_I_2019_2020!$B$12:$B$259,'Tong hop'!B134,huong_dan_ky_I_2019_2020!$J$12:$J$259)</f>
        <v>12</v>
      </c>
      <c r="G134" s="110">
        <f>SUMIF(huong_dan_ky_I_2019_2020!$B$12:$B$259,'Tong hop'!B134,huong_dan_ky_I_2019_2020!$L$12:$L$259)</f>
        <v>600000</v>
      </c>
      <c r="H134" s="6"/>
      <c r="I134" s="2" t="s">
        <v>864</v>
      </c>
      <c r="J134" s="2" t="str">
        <f>VLOOKUP(LEFT(I134,2),Ma_Khoa!$A$2:$C$18,3,0)</f>
        <v>Công nghệ sinh học</v>
      </c>
    </row>
    <row r="135" spans="1:10" ht="29.1" customHeight="1">
      <c r="A135" s="5">
        <f t="shared" si="2"/>
        <v>124</v>
      </c>
      <c r="B135" s="5" t="s">
        <v>393</v>
      </c>
      <c r="C135" s="120" t="s">
        <v>519</v>
      </c>
      <c r="D135" s="121" t="s">
        <v>478</v>
      </c>
      <c r="E135" s="109">
        <f>SUMIF(huong_dan_ky_I_2019_2020!$B$12:$B$259,'Tong hop'!B135,huong_dan_ky_I_2019_2020!$I$12:$I$259)</f>
        <v>1</v>
      </c>
      <c r="F135" s="5">
        <f>SUMIF(huong_dan_ky_I_2019_2020!$B$12:$B$259,'Tong hop'!B135,huong_dan_ky_I_2019_2020!$J$12:$J$259)</f>
        <v>40</v>
      </c>
      <c r="G135" s="110">
        <f>SUMIF(huong_dan_ky_I_2019_2020!$B$12:$B$259,'Tong hop'!B135,huong_dan_ky_I_2019_2020!$L$12:$L$259)</f>
        <v>2000000</v>
      </c>
      <c r="H135" s="6"/>
      <c r="I135" s="2" t="s">
        <v>865</v>
      </c>
      <c r="J135" s="2" t="str">
        <f>VLOOKUP(LEFT(I135,2),Ma_Khoa!$A$2:$C$18,3,0)</f>
        <v>Thủy sản</v>
      </c>
    </row>
    <row r="136" spans="1:10" ht="29.1" customHeight="1">
      <c r="A136" s="5">
        <f t="shared" si="2"/>
        <v>125</v>
      </c>
      <c r="B136" s="5" t="s">
        <v>395</v>
      </c>
      <c r="C136" s="120" t="s">
        <v>520</v>
      </c>
      <c r="D136" s="121" t="s">
        <v>521</v>
      </c>
      <c r="E136" s="109">
        <f>SUMIF(huong_dan_ky_I_2019_2020!$B$12:$B$259,'Tong hop'!B136,huong_dan_ky_I_2019_2020!$I$12:$I$259)</f>
        <v>1</v>
      </c>
      <c r="F136" s="5">
        <f>SUMIF(huong_dan_ky_I_2019_2020!$B$12:$B$259,'Tong hop'!B136,huong_dan_ky_I_2019_2020!$J$12:$J$259)</f>
        <v>28</v>
      </c>
      <c r="G136" s="110">
        <f>SUMIF(huong_dan_ky_I_2019_2020!$B$12:$B$259,'Tong hop'!B136,huong_dan_ky_I_2019_2020!$L$12:$L$259)</f>
        <v>1400000</v>
      </c>
      <c r="H136" s="6"/>
      <c r="I136" s="2" t="s">
        <v>865</v>
      </c>
      <c r="J136" s="2" t="str">
        <f>VLOOKUP(LEFT(I136,2),Ma_Khoa!$A$2:$C$18,3,0)</f>
        <v>Thủy sản</v>
      </c>
    </row>
    <row r="137" spans="1:10" ht="29.1" customHeight="1">
      <c r="A137" s="5">
        <f t="shared" si="2"/>
        <v>126</v>
      </c>
      <c r="B137" s="5" t="s">
        <v>396</v>
      </c>
      <c r="C137" s="120" t="s">
        <v>522</v>
      </c>
      <c r="D137" s="121" t="s">
        <v>112</v>
      </c>
      <c r="E137" s="109">
        <f>SUMIF(huong_dan_ky_I_2019_2020!$B$12:$B$259,'Tong hop'!B137,huong_dan_ky_I_2019_2020!$I$12:$I$259)</f>
        <v>1</v>
      </c>
      <c r="F137" s="5">
        <f>SUMIF(huong_dan_ky_I_2019_2020!$B$12:$B$259,'Tong hop'!B137,huong_dan_ky_I_2019_2020!$J$12:$J$259)</f>
        <v>40</v>
      </c>
      <c r="G137" s="110">
        <f>SUMIF(huong_dan_ky_I_2019_2020!$B$12:$B$259,'Tong hop'!B137,huong_dan_ky_I_2019_2020!$L$12:$L$259)</f>
        <v>2000000</v>
      </c>
      <c r="H137" s="6"/>
      <c r="I137" s="2" t="s">
        <v>831</v>
      </c>
      <c r="J137" s="2" t="str">
        <f>VLOOKUP(LEFT(I137,2),Ma_Khoa!$A$2:$C$18,3,0)</f>
        <v>Quản lý đất đai</v>
      </c>
    </row>
    <row r="138" spans="1:10" ht="29.1" customHeight="1">
      <c r="A138" s="5">
        <f t="shared" si="2"/>
        <v>127</v>
      </c>
      <c r="B138" s="5" t="s">
        <v>397</v>
      </c>
      <c r="C138" s="120" t="s">
        <v>523</v>
      </c>
      <c r="D138" s="121" t="s">
        <v>445</v>
      </c>
      <c r="E138" s="109">
        <f>SUMIF(huong_dan_ky_I_2019_2020!$B$12:$B$259,'Tong hop'!B138,huong_dan_ky_I_2019_2020!$I$12:$I$259)</f>
        <v>1</v>
      </c>
      <c r="F138" s="5">
        <f>SUMIF(huong_dan_ky_I_2019_2020!$B$12:$B$259,'Tong hop'!B138,huong_dan_ky_I_2019_2020!$J$12:$J$259)</f>
        <v>28</v>
      </c>
      <c r="G138" s="110">
        <f>SUMIF(huong_dan_ky_I_2019_2020!$B$12:$B$259,'Tong hop'!B138,huong_dan_ky_I_2019_2020!$L$12:$L$259)</f>
        <v>1300000</v>
      </c>
      <c r="H138" s="6"/>
      <c r="I138" s="2" t="s">
        <v>832</v>
      </c>
      <c r="J138" s="2" t="str">
        <f>VLOOKUP(LEFT(I138,2),Ma_Khoa!$A$2:$C$18,3,0)</f>
        <v>Công nghệ sinh học</v>
      </c>
    </row>
    <row r="139" spans="1:10" ht="29.1" customHeight="1">
      <c r="A139" s="5">
        <f t="shared" si="2"/>
        <v>128</v>
      </c>
      <c r="B139" s="5" t="s">
        <v>398</v>
      </c>
      <c r="C139" s="120" t="s">
        <v>524</v>
      </c>
      <c r="D139" s="121" t="s">
        <v>117</v>
      </c>
      <c r="E139" s="109">
        <f>SUMIF(huong_dan_ky_I_2019_2020!$B$12:$B$259,'Tong hop'!B139,huong_dan_ky_I_2019_2020!$I$12:$I$259)</f>
        <v>2</v>
      </c>
      <c r="F139" s="5">
        <f>SUMIF(huong_dan_ky_I_2019_2020!$B$12:$B$259,'Tong hop'!B139,huong_dan_ky_I_2019_2020!$J$12:$J$259)</f>
        <v>56</v>
      </c>
      <c r="G139" s="110">
        <f>SUMIF(huong_dan_ky_I_2019_2020!$B$12:$B$259,'Tong hop'!B139,huong_dan_ky_I_2019_2020!$L$12:$L$259)</f>
        <v>2800000</v>
      </c>
      <c r="H139" s="6"/>
      <c r="I139" s="2" t="s">
        <v>834</v>
      </c>
      <c r="J139" s="2" t="str">
        <f>VLOOKUP(LEFT(I139,2),Ma_Khoa!$A$2:$C$18,3,0)</f>
        <v>Chăn nuôi</v>
      </c>
    </row>
    <row r="140" spans="1:10" ht="29.1" customHeight="1">
      <c r="A140" s="5">
        <f t="shared" si="2"/>
        <v>129</v>
      </c>
      <c r="B140" s="5" t="s">
        <v>399</v>
      </c>
      <c r="C140" s="120" t="s">
        <v>525</v>
      </c>
      <c r="D140" s="121" t="s">
        <v>114</v>
      </c>
      <c r="E140" s="109">
        <f>SUMIF(huong_dan_ky_I_2019_2020!$B$12:$B$259,'Tong hop'!B140,huong_dan_ky_I_2019_2020!$I$12:$I$259)</f>
        <v>3</v>
      </c>
      <c r="F140" s="5">
        <f>SUMIF(huong_dan_ky_I_2019_2020!$B$12:$B$259,'Tong hop'!B140,huong_dan_ky_I_2019_2020!$J$12:$J$259)</f>
        <v>120</v>
      </c>
      <c r="G140" s="110">
        <f>SUMIF(huong_dan_ky_I_2019_2020!$B$12:$B$259,'Tong hop'!B140,huong_dan_ky_I_2019_2020!$L$12:$L$259)</f>
        <v>6000000</v>
      </c>
      <c r="H140" s="6"/>
      <c r="I140" s="2" t="s">
        <v>829</v>
      </c>
      <c r="J140" s="2" t="str">
        <f>VLOOKUP(LEFT(I140,2),Ma_Khoa!$A$2:$C$18,3,0)</f>
        <v>Kinh tế và PTNT</v>
      </c>
    </row>
    <row r="141" spans="1:10" ht="29.1" customHeight="1">
      <c r="A141" s="5">
        <f t="shared" si="2"/>
        <v>130</v>
      </c>
      <c r="B141" s="5" t="s">
        <v>74</v>
      </c>
      <c r="C141" s="120" t="s">
        <v>50</v>
      </c>
      <c r="D141" s="121" t="s">
        <v>89</v>
      </c>
      <c r="E141" s="109">
        <f>SUMIF(huong_dan_ky_I_2019_2020!$B$12:$B$259,'Tong hop'!B141,huong_dan_ky_I_2019_2020!$I$12:$I$259)</f>
        <v>2</v>
      </c>
      <c r="F141" s="5">
        <f>SUMIF(huong_dan_ky_I_2019_2020!$B$12:$B$259,'Tong hop'!B141,huong_dan_ky_I_2019_2020!$J$12:$J$259)</f>
        <v>80</v>
      </c>
      <c r="G141" s="110">
        <f>SUMIF(huong_dan_ky_I_2019_2020!$B$12:$B$259,'Tong hop'!B141,huong_dan_ky_I_2019_2020!$L$12:$L$259)</f>
        <v>4000000</v>
      </c>
      <c r="H141" s="6"/>
      <c r="I141" s="2" t="s">
        <v>829</v>
      </c>
      <c r="J141" s="2" t="str">
        <f>VLOOKUP(LEFT(I141,2),Ma_Khoa!$A$2:$C$18,3,0)</f>
        <v>Kinh tế và PTNT</v>
      </c>
    </row>
    <row r="142" spans="1:10" ht="29.1" customHeight="1">
      <c r="A142" s="5">
        <f t="shared" si="2"/>
        <v>131</v>
      </c>
      <c r="B142" s="5" t="s">
        <v>183</v>
      </c>
      <c r="C142" s="120" t="s">
        <v>195</v>
      </c>
      <c r="D142" s="121" t="s">
        <v>196</v>
      </c>
      <c r="E142" s="109">
        <f>SUMIF(huong_dan_ky_I_2019_2020!$B$12:$B$259,'Tong hop'!B142,huong_dan_ky_I_2019_2020!$I$12:$I$259)</f>
        <v>1</v>
      </c>
      <c r="F142" s="5">
        <f>SUMIF(huong_dan_ky_I_2019_2020!$B$12:$B$259,'Tong hop'!B142,huong_dan_ky_I_2019_2020!$J$12:$J$259)</f>
        <v>20</v>
      </c>
      <c r="G142" s="110">
        <f>SUMIF(huong_dan_ky_I_2019_2020!$B$12:$B$259,'Tong hop'!B142,huong_dan_ky_I_2019_2020!$L$12:$L$259)</f>
        <v>1000000</v>
      </c>
      <c r="H142" s="6"/>
      <c r="I142" s="2" t="s">
        <v>829</v>
      </c>
      <c r="J142" s="2" t="str">
        <f>VLOOKUP(LEFT(I142,2),Ma_Khoa!$A$2:$C$18,3,0)</f>
        <v>Kinh tế và PTNT</v>
      </c>
    </row>
    <row r="143" spans="1:10" ht="29.1" customHeight="1">
      <c r="A143" s="5">
        <f t="shared" si="2"/>
        <v>132</v>
      </c>
      <c r="B143" s="5" t="s">
        <v>401</v>
      </c>
      <c r="C143" s="120" t="s">
        <v>526</v>
      </c>
      <c r="D143" s="121" t="s">
        <v>478</v>
      </c>
      <c r="E143" s="109">
        <f>SUMIF(huong_dan_ky_I_2019_2020!$B$12:$B$259,'Tong hop'!B143,huong_dan_ky_I_2019_2020!$I$12:$I$259)</f>
        <v>1</v>
      </c>
      <c r="F143" s="5">
        <f>SUMIF(huong_dan_ky_I_2019_2020!$B$12:$B$259,'Tong hop'!B143,huong_dan_ky_I_2019_2020!$J$12:$J$259)</f>
        <v>40</v>
      </c>
      <c r="G143" s="110">
        <f>SUMIF(huong_dan_ky_I_2019_2020!$B$12:$B$259,'Tong hop'!B143,huong_dan_ky_I_2019_2020!$L$12:$L$259)</f>
        <v>2000000</v>
      </c>
      <c r="H143" s="6"/>
      <c r="I143" s="2" t="s">
        <v>829</v>
      </c>
      <c r="J143" s="2" t="str">
        <f>VLOOKUP(LEFT(I143,2),Ma_Khoa!$A$2:$C$18,3,0)</f>
        <v>Kinh tế và PTNT</v>
      </c>
    </row>
    <row r="144" spans="1:10" ht="29.1" customHeight="1">
      <c r="A144" s="5">
        <f t="shared" si="2"/>
        <v>133</v>
      </c>
      <c r="B144" s="5" t="s">
        <v>402</v>
      </c>
      <c r="C144" s="120" t="s">
        <v>527</v>
      </c>
      <c r="D144" s="121" t="s">
        <v>463</v>
      </c>
      <c r="E144" s="109">
        <f>SUMIF(huong_dan_ky_I_2019_2020!$B$12:$B$259,'Tong hop'!B144,huong_dan_ky_I_2019_2020!$I$12:$I$259)</f>
        <v>1</v>
      </c>
      <c r="F144" s="5">
        <f>SUMIF(huong_dan_ky_I_2019_2020!$B$12:$B$259,'Tong hop'!B144,huong_dan_ky_I_2019_2020!$J$12:$J$259)</f>
        <v>40</v>
      </c>
      <c r="G144" s="110">
        <f>SUMIF(huong_dan_ky_I_2019_2020!$B$12:$B$259,'Tong hop'!B144,huong_dan_ky_I_2019_2020!$L$12:$L$259)</f>
        <v>2000000</v>
      </c>
      <c r="H144" s="6"/>
      <c r="I144" s="2" t="s">
        <v>831</v>
      </c>
      <c r="J144" s="2" t="str">
        <f>VLOOKUP(LEFT(I144,2),Ma_Khoa!$A$2:$C$18,3,0)</f>
        <v>Quản lý đất đai</v>
      </c>
    </row>
    <row r="145" spans="1:10" ht="29.1" customHeight="1">
      <c r="A145" s="5">
        <f t="shared" si="2"/>
        <v>134</v>
      </c>
      <c r="B145" s="5" t="s">
        <v>403</v>
      </c>
      <c r="C145" s="120" t="s">
        <v>528</v>
      </c>
      <c r="D145" s="121" t="s">
        <v>529</v>
      </c>
      <c r="E145" s="109">
        <f>SUMIF(huong_dan_ky_I_2019_2020!$B$12:$B$259,'Tong hop'!B145,huong_dan_ky_I_2019_2020!$I$12:$I$259)</f>
        <v>2</v>
      </c>
      <c r="F145" s="5">
        <f>SUMIF(huong_dan_ky_I_2019_2020!$B$12:$B$259,'Tong hop'!B145,huong_dan_ky_I_2019_2020!$J$12:$J$259)</f>
        <v>40</v>
      </c>
      <c r="G145" s="110">
        <f>SUMIF(huong_dan_ky_I_2019_2020!$B$12:$B$259,'Tong hop'!B145,huong_dan_ky_I_2019_2020!$L$12:$L$259)</f>
        <v>2000000</v>
      </c>
      <c r="H145" s="6"/>
      <c r="I145" s="2" t="s">
        <v>831</v>
      </c>
      <c r="J145" s="2" t="str">
        <f>VLOOKUP(LEFT(I145,2),Ma_Khoa!$A$2:$C$18,3,0)</f>
        <v>Quản lý đất đai</v>
      </c>
    </row>
    <row r="146" spans="1:10" ht="29.1" customHeight="1">
      <c r="A146" s="5">
        <f t="shared" si="2"/>
        <v>135</v>
      </c>
      <c r="B146" s="5" t="s">
        <v>404</v>
      </c>
      <c r="C146" s="120" t="s">
        <v>530</v>
      </c>
      <c r="D146" s="121" t="s">
        <v>531</v>
      </c>
      <c r="E146" s="109">
        <f>SUMIF(huong_dan_ky_I_2019_2020!$B$12:$B$259,'Tong hop'!B146,huong_dan_ky_I_2019_2020!$I$12:$I$259)</f>
        <v>1</v>
      </c>
      <c r="F146" s="5">
        <f>SUMIF(huong_dan_ky_I_2019_2020!$B$12:$B$259,'Tong hop'!B146,huong_dan_ky_I_2019_2020!$J$12:$J$259)</f>
        <v>20</v>
      </c>
      <c r="G146" s="110">
        <f>SUMIF(huong_dan_ky_I_2019_2020!$B$12:$B$259,'Tong hop'!B146,huong_dan_ky_I_2019_2020!$L$12:$L$259)</f>
        <v>1000000</v>
      </c>
      <c r="H146" s="6"/>
      <c r="I146" s="2" t="s">
        <v>848</v>
      </c>
      <c r="J146" s="2" t="str">
        <f>VLOOKUP(LEFT(I146,2),Ma_Khoa!$A$2:$C$18,3,0)</f>
        <v>Quản lý đất đai</v>
      </c>
    </row>
    <row r="147" spans="1:10" ht="29.1" customHeight="1">
      <c r="A147" s="5">
        <f t="shared" si="2"/>
        <v>136</v>
      </c>
      <c r="B147" s="5" t="s">
        <v>405</v>
      </c>
      <c r="C147" s="120" t="s">
        <v>532</v>
      </c>
      <c r="D147" s="121" t="s">
        <v>533</v>
      </c>
      <c r="E147" s="109">
        <f>SUMIF(huong_dan_ky_I_2019_2020!$B$12:$B$259,'Tong hop'!B147,huong_dan_ky_I_2019_2020!$I$12:$I$259)</f>
        <v>1</v>
      </c>
      <c r="F147" s="5">
        <f>SUMIF(huong_dan_ky_I_2019_2020!$B$12:$B$259,'Tong hop'!B147,huong_dan_ky_I_2019_2020!$J$12:$J$259)</f>
        <v>40</v>
      </c>
      <c r="G147" s="110">
        <f>SUMIF(huong_dan_ky_I_2019_2020!$B$12:$B$259,'Tong hop'!B147,huong_dan_ky_I_2019_2020!$L$12:$L$259)</f>
        <v>2000000</v>
      </c>
      <c r="H147" s="6"/>
      <c r="I147" s="2" t="s">
        <v>831</v>
      </c>
      <c r="J147" s="2" t="str">
        <f>VLOOKUP(LEFT(I147,2),Ma_Khoa!$A$2:$C$18,3,0)</f>
        <v>Quản lý đất đai</v>
      </c>
    </row>
    <row r="148" spans="1:10" ht="29.1" customHeight="1">
      <c r="A148" s="5">
        <f t="shared" si="2"/>
        <v>137</v>
      </c>
      <c r="B148" s="5" t="s">
        <v>406</v>
      </c>
      <c r="C148" s="120" t="s">
        <v>434</v>
      </c>
      <c r="D148" s="121" t="s">
        <v>534</v>
      </c>
      <c r="E148" s="109">
        <f>SUMIF(huong_dan_ky_I_2019_2020!$B$12:$B$259,'Tong hop'!B148,huong_dan_ky_I_2019_2020!$I$12:$I$259)</f>
        <v>1</v>
      </c>
      <c r="F148" s="5">
        <f>SUMIF(huong_dan_ky_I_2019_2020!$B$12:$B$259,'Tong hop'!B148,huong_dan_ky_I_2019_2020!$J$12:$J$259)</f>
        <v>28</v>
      </c>
      <c r="G148" s="110">
        <f>SUMIF(huong_dan_ky_I_2019_2020!$B$12:$B$259,'Tong hop'!B148,huong_dan_ky_I_2019_2020!$L$12:$L$259)</f>
        <v>1300000</v>
      </c>
      <c r="H148" s="6"/>
      <c r="I148" s="2" t="s">
        <v>852</v>
      </c>
      <c r="J148" s="2" t="str">
        <f>VLOOKUP(LEFT(I148,2),Ma_Khoa!$A$2:$C$18,3,0)</f>
        <v>Công nghệ sinh học</v>
      </c>
    </row>
    <row r="149" spans="1:10" ht="29.1" customHeight="1">
      <c r="A149" s="5">
        <f t="shared" si="2"/>
        <v>138</v>
      </c>
      <c r="B149" s="5" t="s">
        <v>407</v>
      </c>
      <c r="C149" s="120" t="s">
        <v>535</v>
      </c>
      <c r="D149" s="121" t="s">
        <v>114</v>
      </c>
      <c r="E149" s="109">
        <f>SUMIF(huong_dan_ky_I_2019_2020!$B$12:$B$259,'Tong hop'!B149,huong_dan_ky_I_2019_2020!$I$12:$I$259)</f>
        <v>1</v>
      </c>
      <c r="F149" s="5">
        <f>SUMIF(huong_dan_ky_I_2019_2020!$B$12:$B$259,'Tong hop'!B149,huong_dan_ky_I_2019_2020!$J$12:$J$259)</f>
        <v>28</v>
      </c>
      <c r="G149" s="110">
        <f>SUMIF(huong_dan_ky_I_2019_2020!$B$12:$B$259,'Tong hop'!B149,huong_dan_ky_I_2019_2020!$L$12:$L$259)</f>
        <v>1400000</v>
      </c>
      <c r="H149" s="6"/>
      <c r="I149" s="2" t="s">
        <v>828</v>
      </c>
      <c r="J149" s="2" t="str">
        <f>VLOOKUP(LEFT(I149,2),Ma_Khoa!$A$2:$C$18,3,0)</f>
        <v>Thú y</v>
      </c>
    </row>
    <row r="150" spans="1:10" ht="29.1" customHeight="1">
      <c r="A150" s="5">
        <f t="shared" si="2"/>
        <v>139</v>
      </c>
      <c r="B150" s="5" t="s">
        <v>408</v>
      </c>
      <c r="C150" s="120" t="s">
        <v>536</v>
      </c>
      <c r="D150" s="121" t="s">
        <v>114</v>
      </c>
      <c r="E150" s="109">
        <f>SUMIF(huong_dan_ky_I_2019_2020!$B$12:$B$259,'Tong hop'!B150,huong_dan_ky_I_2019_2020!$I$12:$I$259)</f>
        <v>1</v>
      </c>
      <c r="F150" s="5">
        <f>SUMIF(huong_dan_ky_I_2019_2020!$B$12:$B$259,'Tong hop'!B150,huong_dan_ky_I_2019_2020!$J$12:$J$259)</f>
        <v>12</v>
      </c>
      <c r="G150" s="110">
        <f>SUMIF(huong_dan_ky_I_2019_2020!$B$12:$B$259,'Tong hop'!B150,huong_dan_ky_I_2019_2020!$L$12:$L$259)</f>
        <v>600000</v>
      </c>
      <c r="H150" s="6"/>
      <c r="I150" s="2" t="s">
        <v>828</v>
      </c>
      <c r="J150" s="2" t="str">
        <f>VLOOKUP(LEFT(I150,2),Ma_Khoa!$A$2:$C$18,3,0)</f>
        <v>Thú y</v>
      </c>
    </row>
    <row r="151" spans="1:10" ht="29.1" customHeight="1">
      <c r="A151" s="5">
        <f t="shared" si="2"/>
        <v>140</v>
      </c>
      <c r="B151" s="5" t="s">
        <v>409</v>
      </c>
      <c r="C151" s="120" t="s">
        <v>537</v>
      </c>
      <c r="D151" s="121" t="s">
        <v>538</v>
      </c>
      <c r="E151" s="109">
        <f>SUMIF(huong_dan_ky_I_2019_2020!$B$12:$B$259,'Tong hop'!B151,huong_dan_ky_I_2019_2020!$I$12:$I$259)</f>
        <v>1</v>
      </c>
      <c r="F151" s="5">
        <f>SUMIF(huong_dan_ky_I_2019_2020!$B$12:$B$259,'Tong hop'!B151,huong_dan_ky_I_2019_2020!$J$12:$J$259)</f>
        <v>40</v>
      </c>
      <c r="G151" s="110">
        <f>SUMIF(huong_dan_ky_I_2019_2020!$B$12:$B$259,'Tong hop'!B151,huong_dan_ky_I_2019_2020!$L$12:$L$259)</f>
        <v>2000000</v>
      </c>
      <c r="H151" s="6"/>
      <c r="I151" s="2" t="s">
        <v>862</v>
      </c>
      <c r="J151" s="2" t="str">
        <f>VLOOKUP(LEFT(I151,2),Ma_Khoa!$A$2:$C$18,3,0)</f>
        <v>Nông học</v>
      </c>
    </row>
    <row r="152" spans="1:10" ht="29.1" customHeight="1">
      <c r="A152" s="5">
        <f t="shared" si="2"/>
        <v>141</v>
      </c>
      <c r="B152" s="5" t="s">
        <v>184</v>
      </c>
      <c r="C152" s="120" t="s">
        <v>197</v>
      </c>
      <c r="D152" s="121" t="s">
        <v>122</v>
      </c>
      <c r="E152" s="109">
        <f>SUMIF(huong_dan_ky_I_2019_2020!$B$12:$B$259,'Tong hop'!B152,huong_dan_ky_I_2019_2020!$I$12:$I$259)</f>
        <v>1</v>
      </c>
      <c r="F152" s="5">
        <f>SUMIF(huong_dan_ky_I_2019_2020!$B$12:$B$259,'Tong hop'!B152,huong_dan_ky_I_2019_2020!$J$12:$J$259)</f>
        <v>10</v>
      </c>
      <c r="G152" s="110">
        <f>SUMIF(huong_dan_ky_I_2019_2020!$B$12:$B$259,'Tong hop'!B152,huong_dan_ky_I_2019_2020!$L$12:$L$259)</f>
        <v>500000</v>
      </c>
      <c r="H152" s="6"/>
      <c r="I152" s="2" t="s">
        <v>866</v>
      </c>
      <c r="J152" s="2" t="str">
        <f>VLOOKUP(LEFT(I152,2),Ma_Khoa!$A$2:$C$18,3,0)</f>
        <v>Cơ Điện</v>
      </c>
    </row>
    <row r="153" spans="1:10" ht="29.1" customHeight="1">
      <c r="A153" s="122">
        <f t="shared" si="2"/>
        <v>142</v>
      </c>
      <c r="B153" s="122" t="s">
        <v>410</v>
      </c>
      <c r="C153" s="126" t="s">
        <v>516</v>
      </c>
      <c r="D153" s="127" t="s">
        <v>489</v>
      </c>
      <c r="E153" s="123">
        <f>SUMIF(huong_dan_ky_I_2019_2020!$B$12:$B$259,'Tong hop'!B153,huong_dan_ky_I_2019_2020!$I$12:$I$259)</f>
        <v>1</v>
      </c>
      <c r="F153" s="122">
        <f>SUMIF(huong_dan_ky_I_2019_2020!$B$12:$B$259,'Tong hop'!B153,huong_dan_ky_I_2019_2020!$J$12:$J$259)</f>
        <v>40</v>
      </c>
      <c r="G153" s="124">
        <f>SUMIF(huong_dan_ky_I_2019_2020!$B$12:$B$259,'Tong hop'!B153,huong_dan_ky_I_2019_2020!$L$12:$L$259)</f>
        <v>2000000</v>
      </c>
      <c r="H153" s="125"/>
      <c r="I153" s="2" t="s">
        <v>853</v>
      </c>
      <c r="J153" s="2" t="str">
        <f>VLOOKUP(LEFT(I153,2),Ma_Khoa!$A$2:$C$18,3,0)</f>
        <v>Nông học</v>
      </c>
    </row>
    <row r="154" spans="1:10" hidden="1">
      <c r="A154" s="98"/>
      <c r="B154" s="96"/>
      <c r="C154" s="99"/>
      <c r="D154" s="99"/>
      <c r="E154" s="97"/>
      <c r="F154" s="96"/>
      <c r="G154" s="100"/>
      <c r="H154" s="98"/>
    </row>
    <row r="155" spans="1:10" ht="26.25" customHeight="1">
      <c r="A155" s="101"/>
      <c r="B155" s="102"/>
      <c r="C155" s="134" t="s">
        <v>156</v>
      </c>
      <c r="D155" s="134"/>
      <c r="E155" s="103">
        <f>SUBTOTAL(9,E12:E154)</f>
        <v>247</v>
      </c>
      <c r="F155" s="103">
        <f>SUBTOTAL(9,F12:F154)</f>
        <v>6412</v>
      </c>
      <c r="G155" s="104">
        <f>SUBTOTAL(9,G12:G154)</f>
        <v>322350000</v>
      </c>
      <c r="H155" s="101"/>
    </row>
    <row r="156" spans="1:10" ht="21" customHeight="1">
      <c r="A156" s="75"/>
      <c r="B156" s="76"/>
      <c r="C156" s="63"/>
      <c r="D156" s="63"/>
      <c r="E156" s="77"/>
      <c r="F156" s="77"/>
      <c r="G156" s="77"/>
      <c r="H156" s="75"/>
    </row>
    <row r="157" spans="1:10" ht="21" customHeight="1">
      <c r="A157" s="75"/>
      <c r="B157" s="76"/>
      <c r="C157" s="132" t="s">
        <v>100</v>
      </c>
      <c r="D157" s="132"/>
      <c r="E157" s="77">
        <f>G155</f>
        <v>322350000</v>
      </c>
      <c r="F157" s="77" t="s">
        <v>99</v>
      </c>
      <c r="H157" s="117"/>
    </row>
    <row r="158" spans="1:10">
      <c r="B158" s="2"/>
      <c r="C158" s="114" t="s">
        <v>161</v>
      </c>
      <c r="D158" s="129" t="str">
        <f>tien_so!C13</f>
        <v>Ba trăm hai mươi hai triệu ba trăm năm mươi ngàn đồng./.</v>
      </c>
      <c r="E158" s="129"/>
      <c r="F158" s="129"/>
      <c r="G158" s="129"/>
      <c r="H158" s="129"/>
    </row>
    <row r="159" spans="1:10" ht="18.75">
      <c r="C159" s="31"/>
      <c r="D159" s="31"/>
      <c r="F159" s="30"/>
      <c r="G159" s="30"/>
      <c r="H159" s="30"/>
    </row>
  </sheetData>
  <autoFilter ref="A11:H153"/>
  <mergeCells count="11">
    <mergeCell ref="A5:H5"/>
    <mergeCell ref="D158:H158"/>
    <mergeCell ref="A9:H9"/>
    <mergeCell ref="C157:D157"/>
    <mergeCell ref="A6:H6"/>
    <mergeCell ref="C155:D155"/>
    <mergeCell ref="A1:D1"/>
    <mergeCell ref="A2:D2"/>
    <mergeCell ref="A8:H8"/>
    <mergeCell ref="A7:H7"/>
    <mergeCell ref="A4:H4"/>
  </mergeCells>
  <phoneticPr fontId="2" type="noConversion"/>
  <pageMargins left="0.42" right="0.17" top="0.46" bottom="0.56999999999999995" header="0.31" footer="0.28999999999999998"/>
  <pageSetup paperSize="9" scale="97" orientation="portrait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P271"/>
  <sheetViews>
    <sheetView showZeros="0" topLeftCell="A250" workbookViewId="0">
      <selection activeCell="K258" sqref="K258"/>
    </sheetView>
  </sheetViews>
  <sheetFormatPr defaultRowHeight="15.75"/>
  <cols>
    <col min="1" max="1" width="4" style="1" customWidth="1"/>
    <col min="2" max="2" width="8.375" style="1" customWidth="1"/>
    <col min="3" max="3" width="12.875" style="80" customWidth="1"/>
    <col min="4" max="4" width="7" style="1" hidden="1" customWidth="1"/>
    <col min="5" max="5" width="16.75" style="2" customWidth="1"/>
    <col min="6" max="6" width="6.625" style="2" bestFit="1" customWidth="1"/>
    <col min="7" max="7" width="25.125" style="1" bestFit="1" customWidth="1"/>
    <col min="8" max="8" width="10.875" style="1" customWidth="1"/>
    <col min="9" max="10" width="6.875" style="1" bestFit="1" customWidth="1"/>
    <col min="11" max="11" width="9.875" style="2" customWidth="1"/>
    <col min="12" max="12" width="11.875" style="2" customWidth="1"/>
    <col min="13" max="13" width="26.5" style="2" bestFit="1" customWidth="1"/>
    <col min="14" max="14" width="21.5" style="3" bestFit="1" customWidth="1"/>
    <col min="15" max="15" width="11.375" style="48" customWidth="1"/>
    <col min="16" max="16384" width="9" style="2"/>
  </cols>
  <sheetData>
    <row r="1" spans="1:16">
      <c r="A1" s="135" t="s">
        <v>151</v>
      </c>
      <c r="B1" s="135"/>
      <c r="C1" s="135"/>
      <c r="D1" s="135"/>
      <c r="E1" s="135"/>
      <c r="F1" s="135"/>
    </row>
    <row r="2" spans="1:16">
      <c r="A2" s="136" t="s">
        <v>152</v>
      </c>
      <c r="B2" s="136"/>
      <c r="C2" s="136"/>
      <c r="D2" s="136"/>
      <c r="E2" s="136"/>
      <c r="F2" s="136"/>
      <c r="G2" s="4"/>
      <c r="H2" s="4"/>
    </row>
    <row r="4" spans="1:16" ht="24" customHeight="1">
      <c r="A4" s="133" t="s">
        <v>867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</row>
    <row r="5" spans="1:16" ht="24" customHeight="1">
      <c r="A5" s="133" t="s">
        <v>96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</row>
    <row r="6" spans="1:16" ht="25.5" customHeight="1">
      <c r="A6" s="131" t="s">
        <v>875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8" spans="1:16" s="40" customFormat="1" ht="36" customHeight="1">
      <c r="A8" s="138" t="s">
        <v>53</v>
      </c>
      <c r="B8" s="137" t="s">
        <v>155</v>
      </c>
      <c r="C8" s="144" t="s">
        <v>157</v>
      </c>
      <c r="D8" s="137" t="s">
        <v>158</v>
      </c>
      <c r="E8" s="146" t="s">
        <v>54</v>
      </c>
      <c r="F8" s="142" t="s">
        <v>52</v>
      </c>
      <c r="G8" s="141" t="s">
        <v>173</v>
      </c>
      <c r="H8" s="142"/>
      <c r="I8" s="146" t="s">
        <v>130</v>
      </c>
      <c r="J8" s="142"/>
      <c r="K8" s="137" t="s">
        <v>153</v>
      </c>
      <c r="L8" s="137" t="s">
        <v>154</v>
      </c>
      <c r="M8" s="138" t="s">
        <v>143</v>
      </c>
      <c r="N8" s="139" t="s">
        <v>172</v>
      </c>
      <c r="O8" s="137" t="s">
        <v>55</v>
      </c>
      <c r="P8" s="137" t="s">
        <v>217</v>
      </c>
    </row>
    <row r="9" spans="1:16" s="41" customFormat="1" ht="77.45" customHeight="1">
      <c r="A9" s="138"/>
      <c r="B9" s="137"/>
      <c r="C9" s="145"/>
      <c r="D9" s="137"/>
      <c r="E9" s="146"/>
      <c r="F9" s="142"/>
      <c r="G9" s="42" t="s">
        <v>93</v>
      </c>
      <c r="H9" s="43" t="s">
        <v>171</v>
      </c>
      <c r="I9" s="43" t="s">
        <v>170</v>
      </c>
      <c r="J9" s="43" t="s">
        <v>94</v>
      </c>
      <c r="K9" s="137"/>
      <c r="L9" s="137"/>
      <c r="M9" s="138"/>
      <c r="N9" s="139"/>
      <c r="O9" s="137"/>
      <c r="P9" s="137"/>
    </row>
    <row r="10" spans="1:16" s="41" customFormat="1" ht="15" hidden="1" customHeight="1">
      <c r="A10" s="53"/>
      <c r="B10" s="54"/>
      <c r="C10" s="81"/>
      <c r="D10" s="54"/>
      <c r="E10" s="55"/>
      <c r="F10" s="56"/>
      <c r="G10" s="53"/>
      <c r="H10" s="53"/>
      <c r="I10" s="54"/>
      <c r="J10" s="54"/>
      <c r="K10" s="54"/>
      <c r="L10" s="54"/>
      <c r="M10" s="53"/>
      <c r="N10" s="57"/>
      <c r="O10" s="54"/>
    </row>
    <row r="11" spans="1:16" s="41" customFormat="1" ht="18.75" customHeight="1">
      <c r="A11" s="42">
        <v>1</v>
      </c>
      <c r="B11" s="43">
        <f>A11+1</f>
        <v>2</v>
      </c>
      <c r="C11" s="43">
        <f>B11+1</f>
        <v>3</v>
      </c>
      <c r="D11" s="43">
        <f>C11+1</f>
        <v>4</v>
      </c>
      <c r="E11" s="44">
        <f>C11+1</f>
        <v>4</v>
      </c>
      <c r="F11" s="45">
        <f>E11+1</f>
        <v>5</v>
      </c>
      <c r="G11" s="42">
        <f>F11+1</f>
        <v>6</v>
      </c>
      <c r="H11" s="42">
        <f>G11+1</f>
        <v>7</v>
      </c>
      <c r="I11" s="43">
        <f>H11+1</f>
        <v>8</v>
      </c>
      <c r="J11" s="43">
        <f t="shared" ref="J11:O11" si="0">I11+1</f>
        <v>9</v>
      </c>
      <c r="K11" s="43">
        <f t="shared" si="0"/>
        <v>10</v>
      </c>
      <c r="L11" s="43">
        <f t="shared" si="0"/>
        <v>11</v>
      </c>
      <c r="M11" s="43">
        <f>L11</f>
        <v>11</v>
      </c>
      <c r="N11" s="43">
        <f t="shared" si="0"/>
        <v>12</v>
      </c>
      <c r="O11" s="43">
        <f t="shared" si="0"/>
        <v>13</v>
      </c>
      <c r="P11" s="42">
        <f>O11+1</f>
        <v>14</v>
      </c>
    </row>
    <row r="12" spans="1:16" s="40" customFormat="1" ht="27" customHeight="1">
      <c r="A12" s="88">
        <v>1</v>
      </c>
      <c r="B12" s="88" t="s">
        <v>273</v>
      </c>
      <c r="C12" s="88" t="s">
        <v>274</v>
      </c>
      <c r="D12" s="88" t="s">
        <v>146</v>
      </c>
      <c r="E12" s="89" t="s">
        <v>46</v>
      </c>
      <c r="F12" s="90" t="s">
        <v>411</v>
      </c>
      <c r="G12" s="88" t="s">
        <v>539</v>
      </c>
      <c r="H12" s="88" t="s">
        <v>540</v>
      </c>
      <c r="I12" s="88">
        <v>1</v>
      </c>
      <c r="J12" s="88">
        <v>40</v>
      </c>
      <c r="K12" s="91">
        <v>2000000</v>
      </c>
      <c r="L12" s="91">
        <v>2000000</v>
      </c>
      <c r="M12" s="92" t="s">
        <v>91</v>
      </c>
      <c r="N12" s="93" t="s">
        <v>633</v>
      </c>
      <c r="O12" s="94" t="s">
        <v>145</v>
      </c>
      <c r="P12" s="111" t="s">
        <v>827</v>
      </c>
    </row>
    <row r="13" spans="1:16" s="40" customFormat="1" ht="27" customHeight="1">
      <c r="A13" s="39">
        <v>2</v>
      </c>
      <c r="B13" s="39" t="s">
        <v>273</v>
      </c>
      <c r="C13" s="39" t="s">
        <v>274</v>
      </c>
      <c r="D13" s="39" t="s">
        <v>146</v>
      </c>
      <c r="E13" s="46" t="s">
        <v>46</v>
      </c>
      <c r="F13" s="47" t="s">
        <v>411</v>
      </c>
      <c r="G13" s="39" t="s">
        <v>539</v>
      </c>
      <c r="H13" s="78" t="s">
        <v>540</v>
      </c>
      <c r="I13" s="39">
        <v>1</v>
      </c>
      <c r="J13" s="39">
        <v>40</v>
      </c>
      <c r="K13" s="95">
        <v>2000000</v>
      </c>
      <c r="L13" s="95">
        <v>2000000</v>
      </c>
      <c r="M13" s="32" t="s">
        <v>91</v>
      </c>
      <c r="N13" s="37" t="s">
        <v>634</v>
      </c>
      <c r="O13" s="50" t="s">
        <v>145</v>
      </c>
      <c r="P13" s="83" t="s">
        <v>827</v>
      </c>
    </row>
    <row r="14" spans="1:16" s="40" customFormat="1" ht="27" customHeight="1">
      <c r="A14" s="39">
        <v>3</v>
      </c>
      <c r="B14" s="39" t="s">
        <v>275</v>
      </c>
      <c r="C14" s="39" t="s">
        <v>276</v>
      </c>
      <c r="D14" s="39" t="s">
        <v>146</v>
      </c>
      <c r="E14" s="46" t="s">
        <v>412</v>
      </c>
      <c r="F14" s="47" t="s">
        <v>413</v>
      </c>
      <c r="G14" s="39" t="s">
        <v>541</v>
      </c>
      <c r="H14" s="78" t="s">
        <v>542</v>
      </c>
      <c r="I14" s="39">
        <v>1</v>
      </c>
      <c r="J14" s="39">
        <v>28</v>
      </c>
      <c r="K14" s="95">
        <v>1400000</v>
      </c>
      <c r="L14" s="95">
        <v>1400000</v>
      </c>
      <c r="M14" s="32" t="s">
        <v>198</v>
      </c>
      <c r="N14" s="37" t="s">
        <v>635</v>
      </c>
      <c r="O14" s="50" t="s">
        <v>145</v>
      </c>
      <c r="P14" s="83" t="s">
        <v>827</v>
      </c>
    </row>
    <row r="15" spans="1:16" s="40" customFormat="1" ht="27" customHeight="1">
      <c r="A15" s="39">
        <v>4</v>
      </c>
      <c r="B15" s="39" t="s">
        <v>277</v>
      </c>
      <c r="C15" s="39" t="s">
        <v>278</v>
      </c>
      <c r="D15" s="39" t="s">
        <v>146</v>
      </c>
      <c r="E15" s="46" t="s">
        <v>414</v>
      </c>
      <c r="F15" s="47" t="s">
        <v>2</v>
      </c>
      <c r="G15" s="39" t="s">
        <v>543</v>
      </c>
      <c r="H15" s="78" t="s">
        <v>544</v>
      </c>
      <c r="I15" s="39">
        <v>1</v>
      </c>
      <c r="J15" s="39">
        <v>18</v>
      </c>
      <c r="K15" s="95">
        <v>900000</v>
      </c>
      <c r="L15" s="95">
        <v>900000</v>
      </c>
      <c r="M15" s="32" t="s">
        <v>630</v>
      </c>
      <c r="N15" s="37" t="s">
        <v>636</v>
      </c>
      <c r="O15" s="50" t="s">
        <v>145</v>
      </c>
      <c r="P15" s="83" t="s">
        <v>828</v>
      </c>
    </row>
    <row r="16" spans="1:16" s="40" customFormat="1" ht="27" customHeight="1">
      <c r="A16" s="39">
        <v>5</v>
      </c>
      <c r="B16" s="39" t="s">
        <v>279</v>
      </c>
      <c r="C16" s="39" t="s">
        <v>280</v>
      </c>
      <c r="D16" s="39" t="s">
        <v>146</v>
      </c>
      <c r="E16" s="46" t="s">
        <v>415</v>
      </c>
      <c r="F16" s="47" t="s">
        <v>416</v>
      </c>
      <c r="G16" s="39" t="s">
        <v>539</v>
      </c>
      <c r="H16" s="78" t="s">
        <v>540</v>
      </c>
      <c r="I16" s="39">
        <v>1</v>
      </c>
      <c r="J16" s="39">
        <v>40</v>
      </c>
      <c r="K16" s="95">
        <v>2000000</v>
      </c>
      <c r="L16" s="95">
        <v>2000000</v>
      </c>
      <c r="M16" s="32" t="s">
        <v>91</v>
      </c>
      <c r="N16" s="37" t="s">
        <v>637</v>
      </c>
      <c r="O16" s="51" t="s">
        <v>145</v>
      </c>
      <c r="P16" s="83" t="s">
        <v>829</v>
      </c>
    </row>
    <row r="17" spans="1:16" s="40" customFormat="1" ht="27" customHeight="1">
      <c r="A17" s="39">
        <v>6</v>
      </c>
      <c r="B17" s="39" t="s">
        <v>281</v>
      </c>
      <c r="C17" s="39" t="s">
        <v>282</v>
      </c>
      <c r="D17" s="39" t="s">
        <v>146</v>
      </c>
      <c r="E17" s="46" t="s">
        <v>417</v>
      </c>
      <c r="F17" s="47" t="s">
        <v>418</v>
      </c>
      <c r="G17" s="128" t="s">
        <v>872</v>
      </c>
      <c r="H17" s="128" t="s">
        <v>540</v>
      </c>
      <c r="I17" s="39">
        <v>1</v>
      </c>
      <c r="J17" s="39">
        <v>40</v>
      </c>
      <c r="K17" s="95">
        <v>2000000</v>
      </c>
      <c r="L17" s="95">
        <v>2000000</v>
      </c>
      <c r="M17" s="32" t="s">
        <v>91</v>
      </c>
      <c r="N17" s="37" t="s">
        <v>638</v>
      </c>
      <c r="O17" s="50" t="s">
        <v>145</v>
      </c>
      <c r="P17" s="83" t="s">
        <v>829</v>
      </c>
    </row>
    <row r="18" spans="1:16" s="40" customFormat="1" ht="27" customHeight="1">
      <c r="A18" s="39">
        <v>7</v>
      </c>
      <c r="B18" s="39" t="s">
        <v>283</v>
      </c>
      <c r="C18" s="39" t="s">
        <v>284</v>
      </c>
      <c r="D18" s="39" t="s">
        <v>146</v>
      </c>
      <c r="E18" s="46" t="s">
        <v>419</v>
      </c>
      <c r="F18" s="47" t="s">
        <v>109</v>
      </c>
      <c r="G18" s="39" t="s">
        <v>545</v>
      </c>
      <c r="H18" s="78" t="s">
        <v>251</v>
      </c>
      <c r="I18" s="39">
        <v>1</v>
      </c>
      <c r="J18" s="39">
        <v>40</v>
      </c>
      <c r="K18" s="95">
        <v>2000000</v>
      </c>
      <c r="L18" s="95">
        <v>2000000</v>
      </c>
      <c r="M18" s="32" t="s">
        <v>91</v>
      </c>
      <c r="N18" s="37" t="s">
        <v>639</v>
      </c>
      <c r="O18" s="50" t="s">
        <v>145</v>
      </c>
      <c r="P18" s="83" t="s">
        <v>829</v>
      </c>
    </row>
    <row r="19" spans="1:16" s="40" customFormat="1" ht="27" customHeight="1">
      <c r="A19" s="39">
        <v>8</v>
      </c>
      <c r="B19" s="39" t="s">
        <v>285</v>
      </c>
      <c r="C19" s="39" t="s">
        <v>286</v>
      </c>
      <c r="D19" s="39" t="s">
        <v>146</v>
      </c>
      <c r="E19" s="46" t="s">
        <v>420</v>
      </c>
      <c r="F19" s="47" t="s">
        <v>421</v>
      </c>
      <c r="G19" s="39" t="s">
        <v>546</v>
      </c>
      <c r="H19" s="78" t="s">
        <v>547</v>
      </c>
      <c r="I19" s="39">
        <v>1</v>
      </c>
      <c r="J19" s="39">
        <v>12</v>
      </c>
      <c r="K19" s="95">
        <v>600000</v>
      </c>
      <c r="L19" s="95">
        <v>600000</v>
      </c>
      <c r="M19" s="32" t="s">
        <v>136</v>
      </c>
      <c r="N19" s="37" t="s">
        <v>640</v>
      </c>
      <c r="O19" s="50" t="s">
        <v>145</v>
      </c>
      <c r="P19" s="83" t="s">
        <v>827</v>
      </c>
    </row>
    <row r="20" spans="1:16" s="40" customFormat="1" ht="27" customHeight="1">
      <c r="A20" s="39">
        <v>9</v>
      </c>
      <c r="B20" s="39" t="s">
        <v>287</v>
      </c>
      <c r="C20" s="39" t="s">
        <v>288</v>
      </c>
      <c r="D20" s="39" t="s">
        <v>146</v>
      </c>
      <c r="E20" s="46" t="s">
        <v>422</v>
      </c>
      <c r="F20" s="47" t="s">
        <v>423</v>
      </c>
      <c r="G20" s="39" t="s">
        <v>548</v>
      </c>
      <c r="H20" s="78" t="s">
        <v>549</v>
      </c>
      <c r="I20" s="39">
        <v>1</v>
      </c>
      <c r="J20" s="39">
        <v>40</v>
      </c>
      <c r="K20" s="95">
        <v>2000000</v>
      </c>
      <c r="L20" s="95">
        <v>2000000</v>
      </c>
      <c r="M20" s="32" t="s">
        <v>91</v>
      </c>
      <c r="N20" s="37" t="s">
        <v>641</v>
      </c>
      <c r="O20" s="50" t="s">
        <v>145</v>
      </c>
      <c r="P20" s="83" t="s">
        <v>830</v>
      </c>
    </row>
    <row r="21" spans="1:16" s="40" customFormat="1" ht="27" customHeight="1">
      <c r="A21" s="39">
        <v>10</v>
      </c>
      <c r="B21" s="39" t="s">
        <v>287</v>
      </c>
      <c r="C21" s="39" t="s">
        <v>288</v>
      </c>
      <c r="D21" s="39" t="s">
        <v>146</v>
      </c>
      <c r="E21" s="46" t="s">
        <v>422</v>
      </c>
      <c r="F21" s="47" t="s">
        <v>423</v>
      </c>
      <c r="G21" s="39" t="s">
        <v>548</v>
      </c>
      <c r="H21" s="78" t="s">
        <v>549</v>
      </c>
      <c r="I21" s="39">
        <v>1</v>
      </c>
      <c r="J21" s="39">
        <v>40</v>
      </c>
      <c r="K21" s="95">
        <v>2000000</v>
      </c>
      <c r="L21" s="95">
        <v>2000000</v>
      </c>
      <c r="M21" s="32" t="s">
        <v>91</v>
      </c>
      <c r="N21" s="37" t="s">
        <v>642</v>
      </c>
      <c r="O21" s="51" t="s">
        <v>145</v>
      </c>
      <c r="P21" s="83" t="s">
        <v>830</v>
      </c>
    </row>
    <row r="22" spans="1:16" s="40" customFormat="1" ht="27" customHeight="1">
      <c r="A22" s="39">
        <v>11</v>
      </c>
      <c r="B22" s="39" t="s">
        <v>287</v>
      </c>
      <c r="C22" s="39" t="s">
        <v>288</v>
      </c>
      <c r="D22" s="39" t="s">
        <v>146</v>
      </c>
      <c r="E22" s="46" t="s">
        <v>422</v>
      </c>
      <c r="F22" s="47" t="s">
        <v>423</v>
      </c>
      <c r="G22" s="39" t="s">
        <v>548</v>
      </c>
      <c r="H22" s="78" t="s">
        <v>549</v>
      </c>
      <c r="I22" s="39">
        <v>1</v>
      </c>
      <c r="J22" s="39">
        <v>40</v>
      </c>
      <c r="K22" s="95">
        <v>2000000</v>
      </c>
      <c r="L22" s="95">
        <v>2000000</v>
      </c>
      <c r="M22" s="32" t="s">
        <v>91</v>
      </c>
      <c r="N22" s="37" t="s">
        <v>643</v>
      </c>
      <c r="O22" s="51" t="s">
        <v>145</v>
      </c>
      <c r="P22" s="83" t="s">
        <v>830</v>
      </c>
    </row>
    <row r="23" spans="1:16" s="40" customFormat="1" ht="27" customHeight="1">
      <c r="A23" s="39">
        <v>12</v>
      </c>
      <c r="B23" s="39" t="s">
        <v>287</v>
      </c>
      <c r="C23" s="39" t="s">
        <v>288</v>
      </c>
      <c r="D23" s="39" t="s">
        <v>146</v>
      </c>
      <c r="E23" s="46" t="s">
        <v>422</v>
      </c>
      <c r="F23" s="47" t="s">
        <v>423</v>
      </c>
      <c r="G23" s="39" t="s">
        <v>548</v>
      </c>
      <c r="H23" s="78" t="s">
        <v>549</v>
      </c>
      <c r="I23" s="39">
        <v>1</v>
      </c>
      <c r="J23" s="39">
        <v>40</v>
      </c>
      <c r="K23" s="95">
        <v>2000000</v>
      </c>
      <c r="L23" s="95">
        <v>2000000</v>
      </c>
      <c r="M23" s="32" t="s">
        <v>91</v>
      </c>
      <c r="N23" s="37" t="s">
        <v>644</v>
      </c>
      <c r="O23" s="50" t="s">
        <v>145</v>
      </c>
      <c r="P23" s="83" t="s">
        <v>830</v>
      </c>
    </row>
    <row r="24" spans="1:16" s="40" customFormat="1" ht="27" customHeight="1">
      <c r="A24" s="39">
        <v>13</v>
      </c>
      <c r="B24" s="39" t="s">
        <v>289</v>
      </c>
      <c r="C24" s="39" t="s">
        <v>290</v>
      </c>
      <c r="D24" s="39" t="s">
        <v>146</v>
      </c>
      <c r="E24" s="46" t="s">
        <v>424</v>
      </c>
      <c r="F24" s="47" t="s">
        <v>144</v>
      </c>
      <c r="G24" s="39" t="s">
        <v>548</v>
      </c>
      <c r="H24" s="78" t="s">
        <v>549</v>
      </c>
      <c r="I24" s="39">
        <v>1</v>
      </c>
      <c r="J24" s="39">
        <v>12</v>
      </c>
      <c r="K24" s="95">
        <v>600000</v>
      </c>
      <c r="L24" s="95">
        <v>600000</v>
      </c>
      <c r="M24" s="32" t="s">
        <v>136</v>
      </c>
      <c r="N24" s="37" t="s">
        <v>645</v>
      </c>
      <c r="O24" s="50" t="s">
        <v>145</v>
      </c>
      <c r="P24" s="83" t="s">
        <v>831</v>
      </c>
    </row>
    <row r="25" spans="1:16" s="40" customFormat="1" ht="27" customHeight="1">
      <c r="A25" s="39">
        <v>14</v>
      </c>
      <c r="B25" s="39" t="s">
        <v>289</v>
      </c>
      <c r="C25" s="39" t="s">
        <v>288</v>
      </c>
      <c r="D25" s="39" t="s">
        <v>146</v>
      </c>
      <c r="E25" s="46" t="s">
        <v>424</v>
      </c>
      <c r="F25" s="47" t="s">
        <v>144</v>
      </c>
      <c r="G25" s="39" t="s">
        <v>548</v>
      </c>
      <c r="H25" s="78" t="s">
        <v>549</v>
      </c>
      <c r="I25" s="39">
        <v>1</v>
      </c>
      <c r="J25" s="39">
        <v>12</v>
      </c>
      <c r="K25" s="95">
        <v>600000</v>
      </c>
      <c r="L25" s="95">
        <v>600000</v>
      </c>
      <c r="M25" s="32" t="s">
        <v>136</v>
      </c>
      <c r="N25" s="37" t="s">
        <v>646</v>
      </c>
      <c r="O25" s="50" t="s">
        <v>145</v>
      </c>
      <c r="P25" s="83" t="s">
        <v>831</v>
      </c>
    </row>
    <row r="26" spans="1:16" s="40" customFormat="1" ht="27" customHeight="1">
      <c r="A26" s="39">
        <v>15</v>
      </c>
      <c r="B26" s="39" t="s">
        <v>291</v>
      </c>
      <c r="C26" s="39" t="s">
        <v>288</v>
      </c>
      <c r="D26" s="39" t="s">
        <v>146</v>
      </c>
      <c r="E26" s="46" t="s">
        <v>425</v>
      </c>
      <c r="F26" s="47" t="s">
        <v>88</v>
      </c>
      <c r="G26" s="39" t="s">
        <v>548</v>
      </c>
      <c r="H26" s="78" t="s">
        <v>549</v>
      </c>
      <c r="I26" s="39">
        <v>1</v>
      </c>
      <c r="J26" s="39">
        <v>28</v>
      </c>
      <c r="K26" s="95">
        <v>1400000</v>
      </c>
      <c r="L26" s="95">
        <v>1400000</v>
      </c>
      <c r="M26" s="32" t="s">
        <v>198</v>
      </c>
      <c r="N26" s="37" t="s">
        <v>647</v>
      </c>
      <c r="O26" s="51" t="s">
        <v>145</v>
      </c>
      <c r="P26" s="83" t="s">
        <v>831</v>
      </c>
    </row>
    <row r="27" spans="1:16" s="40" customFormat="1" ht="27" customHeight="1">
      <c r="A27" s="39">
        <v>16</v>
      </c>
      <c r="B27" s="39" t="s">
        <v>291</v>
      </c>
      <c r="C27" s="39" t="s">
        <v>288</v>
      </c>
      <c r="D27" s="39" t="s">
        <v>146</v>
      </c>
      <c r="E27" s="46" t="s">
        <v>425</v>
      </c>
      <c r="F27" s="47" t="s">
        <v>88</v>
      </c>
      <c r="G27" s="83" t="s">
        <v>548</v>
      </c>
      <c r="H27" s="79" t="s">
        <v>549</v>
      </c>
      <c r="I27" s="39">
        <v>1</v>
      </c>
      <c r="J27" s="39">
        <v>28</v>
      </c>
      <c r="K27" s="95">
        <v>1400000</v>
      </c>
      <c r="L27" s="95">
        <v>1400000</v>
      </c>
      <c r="M27" s="32" t="s">
        <v>198</v>
      </c>
      <c r="N27" s="37" t="s">
        <v>648</v>
      </c>
      <c r="O27" s="51" t="s">
        <v>145</v>
      </c>
      <c r="P27" s="83" t="s">
        <v>831</v>
      </c>
    </row>
    <row r="28" spans="1:16" s="40" customFormat="1" ht="27" customHeight="1">
      <c r="A28" s="39">
        <v>17</v>
      </c>
      <c r="B28" s="39" t="s">
        <v>292</v>
      </c>
      <c r="C28" s="39" t="s">
        <v>274</v>
      </c>
      <c r="D28" s="39" t="s">
        <v>146</v>
      </c>
      <c r="E28" s="46" t="s">
        <v>426</v>
      </c>
      <c r="F28" s="47" t="s">
        <v>427</v>
      </c>
      <c r="G28" s="39" t="s">
        <v>539</v>
      </c>
      <c r="H28" s="78" t="s">
        <v>540</v>
      </c>
      <c r="I28" s="39">
        <v>1</v>
      </c>
      <c r="J28" s="39">
        <v>40</v>
      </c>
      <c r="K28" s="95">
        <v>2000000</v>
      </c>
      <c r="L28" s="95">
        <v>2000000</v>
      </c>
      <c r="M28" s="32" t="s">
        <v>91</v>
      </c>
      <c r="N28" s="37" t="s">
        <v>649</v>
      </c>
      <c r="O28" s="51" t="s">
        <v>145</v>
      </c>
      <c r="P28" s="83" t="s">
        <v>829</v>
      </c>
    </row>
    <row r="29" spans="1:16" s="40" customFormat="1" ht="27" customHeight="1">
      <c r="A29" s="39">
        <v>18</v>
      </c>
      <c r="B29" s="39" t="s">
        <v>293</v>
      </c>
      <c r="C29" s="39" t="s">
        <v>282</v>
      </c>
      <c r="D29" s="39" t="s">
        <v>146</v>
      </c>
      <c r="E29" s="46" t="s">
        <v>50</v>
      </c>
      <c r="F29" s="47" t="s">
        <v>428</v>
      </c>
      <c r="G29" s="39" t="s">
        <v>539</v>
      </c>
      <c r="H29" s="39" t="s">
        <v>540</v>
      </c>
      <c r="I29" s="39">
        <v>1</v>
      </c>
      <c r="J29" s="39">
        <v>40</v>
      </c>
      <c r="K29" s="95">
        <v>2000000</v>
      </c>
      <c r="L29" s="95">
        <v>2000000</v>
      </c>
      <c r="M29" s="32" t="s">
        <v>91</v>
      </c>
      <c r="N29" s="37" t="s">
        <v>650</v>
      </c>
      <c r="O29" s="51" t="s">
        <v>145</v>
      </c>
      <c r="P29" s="83" t="s">
        <v>829</v>
      </c>
    </row>
    <row r="30" spans="1:16" s="40" customFormat="1" ht="27" customHeight="1">
      <c r="A30" s="39">
        <v>19</v>
      </c>
      <c r="B30" s="39" t="s">
        <v>294</v>
      </c>
      <c r="C30" s="39" t="s">
        <v>295</v>
      </c>
      <c r="D30" s="39" t="s">
        <v>146</v>
      </c>
      <c r="E30" s="46" t="s">
        <v>429</v>
      </c>
      <c r="F30" s="47" t="s">
        <v>430</v>
      </c>
      <c r="G30" s="39" t="s">
        <v>543</v>
      </c>
      <c r="H30" s="39" t="s">
        <v>544</v>
      </c>
      <c r="I30" s="39">
        <v>1</v>
      </c>
      <c r="J30" s="39">
        <v>12</v>
      </c>
      <c r="K30" s="95">
        <v>600000</v>
      </c>
      <c r="L30" s="95">
        <v>600000</v>
      </c>
      <c r="M30" s="32" t="s">
        <v>136</v>
      </c>
      <c r="N30" s="37" t="s">
        <v>651</v>
      </c>
      <c r="O30" s="50" t="s">
        <v>145</v>
      </c>
      <c r="P30" s="83" t="s">
        <v>828</v>
      </c>
    </row>
    <row r="31" spans="1:16" s="40" customFormat="1" ht="27" customHeight="1">
      <c r="A31" s="39">
        <v>20</v>
      </c>
      <c r="B31" s="39" t="s">
        <v>296</v>
      </c>
      <c r="C31" s="39" t="s">
        <v>274</v>
      </c>
      <c r="D31" s="39" t="s">
        <v>146</v>
      </c>
      <c r="E31" s="46" t="s">
        <v>431</v>
      </c>
      <c r="F31" s="47" t="s">
        <v>432</v>
      </c>
      <c r="G31" s="39" t="s">
        <v>871</v>
      </c>
      <c r="H31" s="39" t="s">
        <v>540</v>
      </c>
      <c r="I31" s="39">
        <v>1</v>
      </c>
      <c r="J31" s="39">
        <v>40</v>
      </c>
      <c r="K31" s="95">
        <v>2000000</v>
      </c>
      <c r="L31" s="95">
        <v>2000000</v>
      </c>
      <c r="M31" s="32" t="s">
        <v>91</v>
      </c>
      <c r="N31" s="37" t="s">
        <v>652</v>
      </c>
      <c r="O31" s="50" t="s">
        <v>145</v>
      </c>
      <c r="P31" s="83" t="s">
        <v>829</v>
      </c>
    </row>
    <row r="32" spans="1:16" s="40" customFormat="1" ht="27" customHeight="1">
      <c r="A32" s="39">
        <v>21</v>
      </c>
      <c r="B32" s="39" t="s">
        <v>296</v>
      </c>
      <c r="C32" s="39" t="s">
        <v>274</v>
      </c>
      <c r="D32" s="39" t="s">
        <v>146</v>
      </c>
      <c r="E32" s="46" t="s">
        <v>431</v>
      </c>
      <c r="F32" s="47" t="s">
        <v>432</v>
      </c>
      <c r="G32" s="39" t="s">
        <v>870</v>
      </c>
      <c r="H32" s="39" t="s">
        <v>540</v>
      </c>
      <c r="I32" s="39">
        <v>1</v>
      </c>
      <c r="J32" s="39">
        <v>40</v>
      </c>
      <c r="K32" s="95">
        <v>2000000</v>
      </c>
      <c r="L32" s="95">
        <v>2000000</v>
      </c>
      <c r="M32" s="32" t="s">
        <v>91</v>
      </c>
      <c r="N32" s="37" t="s">
        <v>653</v>
      </c>
      <c r="O32" s="50" t="s">
        <v>145</v>
      </c>
      <c r="P32" s="83" t="s">
        <v>829</v>
      </c>
    </row>
    <row r="33" spans="1:16" s="40" customFormat="1" ht="27" customHeight="1">
      <c r="A33" s="39">
        <v>22</v>
      </c>
      <c r="B33" s="39" t="s">
        <v>297</v>
      </c>
      <c r="C33" s="39" t="s">
        <v>274</v>
      </c>
      <c r="D33" s="39" t="s">
        <v>146</v>
      </c>
      <c r="E33" s="46" t="s">
        <v>433</v>
      </c>
      <c r="F33" s="47" t="s">
        <v>112</v>
      </c>
      <c r="G33" s="39" t="s">
        <v>869</v>
      </c>
      <c r="H33" s="39" t="s">
        <v>540</v>
      </c>
      <c r="I33" s="39">
        <v>1</v>
      </c>
      <c r="J33" s="39">
        <v>40</v>
      </c>
      <c r="K33" s="95">
        <v>2000000</v>
      </c>
      <c r="L33" s="95">
        <v>2000000</v>
      </c>
      <c r="M33" s="32" t="s">
        <v>91</v>
      </c>
      <c r="N33" s="37" t="s">
        <v>654</v>
      </c>
      <c r="O33" s="50" t="s">
        <v>145</v>
      </c>
      <c r="P33" s="83" t="s">
        <v>829</v>
      </c>
    </row>
    <row r="34" spans="1:16" s="40" customFormat="1" ht="27" customHeight="1">
      <c r="A34" s="39">
        <v>23</v>
      </c>
      <c r="B34" s="39" t="s">
        <v>297</v>
      </c>
      <c r="C34" s="39" t="s">
        <v>274</v>
      </c>
      <c r="D34" s="39" t="s">
        <v>146</v>
      </c>
      <c r="E34" s="46" t="s">
        <v>433</v>
      </c>
      <c r="F34" s="47" t="s">
        <v>112</v>
      </c>
      <c r="G34" s="39" t="s">
        <v>868</v>
      </c>
      <c r="H34" s="39" t="s">
        <v>540</v>
      </c>
      <c r="I34" s="39">
        <v>1</v>
      </c>
      <c r="J34" s="39">
        <v>40</v>
      </c>
      <c r="K34" s="95">
        <v>2000000</v>
      </c>
      <c r="L34" s="95">
        <v>2000000</v>
      </c>
      <c r="M34" s="32" t="s">
        <v>91</v>
      </c>
      <c r="N34" s="37" t="s">
        <v>655</v>
      </c>
      <c r="O34" s="50" t="s">
        <v>145</v>
      </c>
      <c r="P34" s="83" t="s">
        <v>829</v>
      </c>
    </row>
    <row r="35" spans="1:16" s="40" customFormat="1" ht="27" customHeight="1">
      <c r="A35" s="39">
        <v>24</v>
      </c>
      <c r="B35" s="39" t="s">
        <v>298</v>
      </c>
      <c r="C35" s="39" t="s">
        <v>282</v>
      </c>
      <c r="D35" s="39" t="s">
        <v>146</v>
      </c>
      <c r="E35" s="46" t="s">
        <v>434</v>
      </c>
      <c r="F35" s="47" t="s">
        <v>144</v>
      </c>
      <c r="G35" s="39" t="s">
        <v>539</v>
      </c>
      <c r="H35" s="78" t="s">
        <v>540</v>
      </c>
      <c r="I35" s="39">
        <v>1</v>
      </c>
      <c r="J35" s="39">
        <v>40</v>
      </c>
      <c r="K35" s="95">
        <v>2000000</v>
      </c>
      <c r="L35" s="95">
        <v>2000000</v>
      </c>
      <c r="M35" s="32" t="s">
        <v>91</v>
      </c>
      <c r="N35" s="37" t="s">
        <v>656</v>
      </c>
      <c r="O35" s="51" t="s">
        <v>145</v>
      </c>
      <c r="P35" s="83" t="s">
        <v>829</v>
      </c>
    </row>
    <row r="36" spans="1:16" s="40" customFormat="1" ht="27" customHeight="1">
      <c r="A36" s="39">
        <v>25</v>
      </c>
      <c r="B36" s="39" t="s">
        <v>299</v>
      </c>
      <c r="C36" s="39" t="s">
        <v>282</v>
      </c>
      <c r="D36" s="39" t="s">
        <v>146</v>
      </c>
      <c r="E36" s="46" t="s">
        <v>435</v>
      </c>
      <c r="F36" s="47" t="s">
        <v>436</v>
      </c>
      <c r="G36" s="39" t="s">
        <v>539</v>
      </c>
      <c r="H36" s="78" t="s">
        <v>540</v>
      </c>
      <c r="I36" s="39">
        <v>1</v>
      </c>
      <c r="J36" s="39">
        <v>40</v>
      </c>
      <c r="K36" s="95">
        <v>2000000</v>
      </c>
      <c r="L36" s="95">
        <v>2000000</v>
      </c>
      <c r="M36" s="32" t="s">
        <v>91</v>
      </c>
      <c r="N36" s="37" t="s">
        <v>657</v>
      </c>
      <c r="O36" s="50" t="s">
        <v>145</v>
      </c>
      <c r="P36" s="83" t="s">
        <v>829</v>
      </c>
    </row>
    <row r="37" spans="1:16" s="40" customFormat="1" ht="27" customHeight="1">
      <c r="A37" s="39">
        <v>26</v>
      </c>
      <c r="B37" s="39" t="s">
        <v>300</v>
      </c>
      <c r="C37" s="39" t="s">
        <v>301</v>
      </c>
      <c r="D37" s="39" t="s">
        <v>146</v>
      </c>
      <c r="E37" s="46" t="s">
        <v>124</v>
      </c>
      <c r="F37" s="47" t="s">
        <v>437</v>
      </c>
      <c r="G37" s="39" t="s">
        <v>243</v>
      </c>
      <c r="H37" s="78" t="s">
        <v>244</v>
      </c>
      <c r="I37" s="39">
        <v>1</v>
      </c>
      <c r="J37" s="39">
        <v>40</v>
      </c>
      <c r="K37" s="95">
        <v>2000000</v>
      </c>
      <c r="L37" s="95">
        <v>2000000</v>
      </c>
      <c r="M37" s="32" t="s">
        <v>91</v>
      </c>
      <c r="N37" s="37" t="s">
        <v>658</v>
      </c>
      <c r="O37" s="50" t="s">
        <v>145</v>
      </c>
      <c r="P37" s="83" t="s">
        <v>829</v>
      </c>
    </row>
    <row r="38" spans="1:16" s="40" customFormat="1" ht="27" customHeight="1">
      <c r="A38" s="39">
        <v>27</v>
      </c>
      <c r="B38" s="39" t="s">
        <v>302</v>
      </c>
      <c r="C38" s="39" t="s">
        <v>280</v>
      </c>
      <c r="D38" s="39" t="s">
        <v>146</v>
      </c>
      <c r="E38" s="46" t="s">
        <v>51</v>
      </c>
      <c r="F38" s="47" t="s">
        <v>103</v>
      </c>
      <c r="G38" s="39" t="s">
        <v>539</v>
      </c>
      <c r="H38" s="78" t="s">
        <v>540</v>
      </c>
      <c r="I38" s="39">
        <v>1</v>
      </c>
      <c r="J38" s="39">
        <v>40</v>
      </c>
      <c r="K38" s="95">
        <v>2000000</v>
      </c>
      <c r="L38" s="95">
        <v>2000000</v>
      </c>
      <c r="M38" s="32" t="s">
        <v>91</v>
      </c>
      <c r="N38" s="37" t="s">
        <v>659</v>
      </c>
      <c r="O38" s="50" t="s">
        <v>145</v>
      </c>
      <c r="P38" s="83" t="s">
        <v>829</v>
      </c>
    </row>
    <row r="39" spans="1:16" s="40" customFormat="1" ht="27" customHeight="1">
      <c r="A39" s="39">
        <v>28</v>
      </c>
      <c r="B39" s="39" t="s">
        <v>303</v>
      </c>
      <c r="C39" s="39" t="s">
        <v>304</v>
      </c>
      <c r="D39" s="39" t="s">
        <v>146</v>
      </c>
      <c r="E39" s="46" t="s">
        <v>121</v>
      </c>
      <c r="F39" s="47" t="s">
        <v>438</v>
      </c>
      <c r="G39" s="39" t="s">
        <v>550</v>
      </c>
      <c r="H39" s="78" t="s">
        <v>551</v>
      </c>
      <c r="I39" s="39">
        <v>1</v>
      </c>
      <c r="J39" s="39">
        <v>12</v>
      </c>
      <c r="K39" s="95">
        <v>600000</v>
      </c>
      <c r="L39" s="95">
        <v>600000</v>
      </c>
      <c r="M39" s="32" t="s">
        <v>136</v>
      </c>
      <c r="N39" s="37" t="s">
        <v>660</v>
      </c>
      <c r="O39" s="51" t="s">
        <v>145</v>
      </c>
      <c r="P39" s="83" t="s">
        <v>827</v>
      </c>
    </row>
    <row r="40" spans="1:16" s="40" customFormat="1" ht="27" customHeight="1">
      <c r="A40" s="39">
        <v>29</v>
      </c>
      <c r="B40" s="39" t="s">
        <v>305</v>
      </c>
      <c r="C40" s="39" t="s">
        <v>306</v>
      </c>
      <c r="D40" s="39" t="s">
        <v>146</v>
      </c>
      <c r="E40" s="46" t="s">
        <v>439</v>
      </c>
      <c r="F40" s="47" t="s">
        <v>111</v>
      </c>
      <c r="G40" s="39" t="s">
        <v>550</v>
      </c>
      <c r="H40" s="78" t="s">
        <v>551</v>
      </c>
      <c r="I40" s="39">
        <v>1</v>
      </c>
      <c r="J40" s="39">
        <v>12</v>
      </c>
      <c r="K40" s="95">
        <v>600000</v>
      </c>
      <c r="L40" s="95">
        <v>600000</v>
      </c>
      <c r="M40" s="32" t="s">
        <v>136</v>
      </c>
      <c r="N40" s="37" t="s">
        <v>661</v>
      </c>
      <c r="O40" s="51" t="s">
        <v>145</v>
      </c>
      <c r="P40" s="83" t="s">
        <v>827</v>
      </c>
    </row>
    <row r="41" spans="1:16" s="40" customFormat="1" ht="27" customHeight="1">
      <c r="A41" s="39">
        <v>30</v>
      </c>
      <c r="B41" s="39" t="s">
        <v>307</v>
      </c>
      <c r="C41" s="39" t="s">
        <v>306</v>
      </c>
      <c r="D41" s="39" t="s">
        <v>146</v>
      </c>
      <c r="E41" s="46" t="s">
        <v>440</v>
      </c>
      <c r="F41" s="47" t="s">
        <v>106</v>
      </c>
      <c r="G41" s="39" t="s">
        <v>550</v>
      </c>
      <c r="H41" s="78" t="s">
        <v>551</v>
      </c>
      <c r="I41" s="39">
        <v>1</v>
      </c>
      <c r="J41" s="39">
        <v>12</v>
      </c>
      <c r="K41" s="95">
        <v>600000</v>
      </c>
      <c r="L41" s="95">
        <v>600000</v>
      </c>
      <c r="M41" s="32" t="s">
        <v>136</v>
      </c>
      <c r="N41" s="37" t="s">
        <v>662</v>
      </c>
      <c r="O41" s="50" t="s">
        <v>145</v>
      </c>
      <c r="P41" s="83" t="s">
        <v>827</v>
      </c>
    </row>
    <row r="42" spans="1:16" s="40" customFormat="1" ht="27" customHeight="1">
      <c r="A42" s="39">
        <v>31</v>
      </c>
      <c r="B42" s="39" t="s">
        <v>308</v>
      </c>
      <c r="C42" s="39" t="s">
        <v>309</v>
      </c>
      <c r="D42" s="39" t="s">
        <v>146</v>
      </c>
      <c r="E42" s="46" t="s">
        <v>441</v>
      </c>
      <c r="F42" s="47" t="s">
        <v>442</v>
      </c>
      <c r="G42" s="39" t="s">
        <v>552</v>
      </c>
      <c r="H42" s="78" t="s">
        <v>553</v>
      </c>
      <c r="I42" s="39">
        <v>1</v>
      </c>
      <c r="J42" s="39">
        <v>28</v>
      </c>
      <c r="K42" s="95">
        <v>1400000</v>
      </c>
      <c r="L42" s="95">
        <v>1400000</v>
      </c>
      <c r="M42" s="32" t="s">
        <v>198</v>
      </c>
      <c r="N42" s="37" t="s">
        <v>663</v>
      </c>
      <c r="O42" s="50" t="s">
        <v>145</v>
      </c>
      <c r="P42" s="83" t="s">
        <v>832</v>
      </c>
    </row>
    <row r="43" spans="1:16" s="40" customFormat="1" ht="27" customHeight="1">
      <c r="A43" s="39">
        <v>32</v>
      </c>
      <c r="B43" s="39" t="s">
        <v>310</v>
      </c>
      <c r="C43" s="39" t="s">
        <v>290</v>
      </c>
      <c r="D43" s="39" t="s">
        <v>146</v>
      </c>
      <c r="E43" s="46" t="s">
        <v>443</v>
      </c>
      <c r="F43" s="47" t="s">
        <v>8</v>
      </c>
      <c r="G43" s="39" t="s">
        <v>554</v>
      </c>
      <c r="H43" s="78" t="s">
        <v>555</v>
      </c>
      <c r="I43" s="39">
        <v>1</v>
      </c>
      <c r="J43" s="39">
        <v>12</v>
      </c>
      <c r="K43" s="95">
        <v>600000</v>
      </c>
      <c r="L43" s="95">
        <v>600000</v>
      </c>
      <c r="M43" s="32" t="s">
        <v>136</v>
      </c>
      <c r="N43" s="37" t="s">
        <v>664</v>
      </c>
      <c r="O43" s="50" t="s">
        <v>145</v>
      </c>
      <c r="P43" s="83" t="s">
        <v>831</v>
      </c>
    </row>
    <row r="44" spans="1:16" s="40" customFormat="1" ht="27" customHeight="1">
      <c r="A44" s="39">
        <v>33</v>
      </c>
      <c r="B44" s="39" t="s">
        <v>311</v>
      </c>
      <c r="C44" s="39" t="s">
        <v>312</v>
      </c>
      <c r="D44" s="39" t="s">
        <v>146</v>
      </c>
      <c r="E44" s="46" t="s">
        <v>444</v>
      </c>
      <c r="F44" s="47" t="s">
        <v>445</v>
      </c>
      <c r="G44" s="39" t="s">
        <v>556</v>
      </c>
      <c r="H44" s="78" t="s">
        <v>555</v>
      </c>
      <c r="I44" s="39">
        <v>1</v>
      </c>
      <c r="J44" s="39">
        <v>28</v>
      </c>
      <c r="K44" s="95">
        <v>1400000</v>
      </c>
      <c r="L44" s="95">
        <v>1400000</v>
      </c>
      <c r="M44" s="32" t="s">
        <v>198</v>
      </c>
      <c r="N44" s="37" t="s">
        <v>665</v>
      </c>
      <c r="O44" s="50" t="s">
        <v>145</v>
      </c>
      <c r="P44" s="83" t="s">
        <v>833</v>
      </c>
    </row>
    <row r="45" spans="1:16" s="40" customFormat="1" ht="27" customHeight="1">
      <c r="A45" s="39">
        <v>34</v>
      </c>
      <c r="B45" s="39" t="s">
        <v>313</v>
      </c>
      <c r="C45" s="39" t="s">
        <v>276</v>
      </c>
      <c r="D45" s="39" t="s">
        <v>146</v>
      </c>
      <c r="E45" s="46" t="s">
        <v>194</v>
      </c>
      <c r="F45" s="47" t="s">
        <v>446</v>
      </c>
      <c r="G45" s="39" t="s">
        <v>541</v>
      </c>
      <c r="H45" s="78" t="s">
        <v>542</v>
      </c>
      <c r="I45" s="39">
        <v>1</v>
      </c>
      <c r="J45" s="39">
        <v>40</v>
      </c>
      <c r="K45" s="95">
        <v>2000000</v>
      </c>
      <c r="L45" s="95">
        <v>2000000</v>
      </c>
      <c r="M45" s="32" t="s">
        <v>91</v>
      </c>
      <c r="N45" s="37" t="s">
        <v>666</v>
      </c>
      <c r="O45" s="50" t="s">
        <v>145</v>
      </c>
      <c r="P45" s="83" t="s">
        <v>827</v>
      </c>
    </row>
    <row r="46" spans="1:16" s="40" customFormat="1" ht="27" customHeight="1">
      <c r="A46" s="39">
        <v>35</v>
      </c>
      <c r="B46" s="39" t="s">
        <v>314</v>
      </c>
      <c r="C46" s="39" t="s">
        <v>306</v>
      </c>
      <c r="D46" s="39" t="s">
        <v>146</v>
      </c>
      <c r="E46" s="46" t="s">
        <v>447</v>
      </c>
      <c r="F46" s="47" t="s">
        <v>448</v>
      </c>
      <c r="G46" s="39" t="s">
        <v>550</v>
      </c>
      <c r="H46" s="78" t="s">
        <v>551</v>
      </c>
      <c r="I46" s="39">
        <v>1</v>
      </c>
      <c r="J46" s="39">
        <v>28</v>
      </c>
      <c r="K46" s="95">
        <v>1400000</v>
      </c>
      <c r="L46" s="95">
        <v>1400000</v>
      </c>
      <c r="M46" s="32" t="s">
        <v>198</v>
      </c>
      <c r="N46" s="37" t="s">
        <v>667</v>
      </c>
      <c r="O46" s="50" t="s">
        <v>145</v>
      </c>
      <c r="P46" s="83" t="s">
        <v>827</v>
      </c>
    </row>
    <row r="47" spans="1:16" s="40" customFormat="1" ht="27" customHeight="1">
      <c r="A47" s="39">
        <v>36</v>
      </c>
      <c r="B47" s="39" t="s">
        <v>315</v>
      </c>
      <c r="C47" s="39" t="s">
        <v>278</v>
      </c>
      <c r="D47" s="39" t="s">
        <v>146</v>
      </c>
      <c r="E47" s="46" t="s">
        <v>51</v>
      </c>
      <c r="F47" s="47" t="s">
        <v>44</v>
      </c>
      <c r="G47" s="39" t="s">
        <v>543</v>
      </c>
      <c r="H47" s="78" t="s">
        <v>544</v>
      </c>
      <c r="I47" s="39">
        <v>1</v>
      </c>
      <c r="J47" s="39">
        <v>12</v>
      </c>
      <c r="K47" s="95">
        <v>600000</v>
      </c>
      <c r="L47" s="95">
        <v>600000</v>
      </c>
      <c r="M47" s="32" t="s">
        <v>136</v>
      </c>
      <c r="N47" s="37" t="s">
        <v>668</v>
      </c>
      <c r="O47" s="51" t="s">
        <v>145</v>
      </c>
      <c r="P47" s="83" t="s">
        <v>828</v>
      </c>
    </row>
    <row r="48" spans="1:16" s="40" customFormat="1" ht="27" customHeight="1">
      <c r="A48" s="39">
        <v>37</v>
      </c>
      <c r="B48" s="39" t="s">
        <v>316</v>
      </c>
      <c r="C48" s="39" t="s">
        <v>147</v>
      </c>
      <c r="D48" s="39" t="s">
        <v>147</v>
      </c>
      <c r="E48" s="46" t="s">
        <v>449</v>
      </c>
      <c r="F48" s="47" t="s">
        <v>450</v>
      </c>
      <c r="G48" s="39" t="s">
        <v>557</v>
      </c>
      <c r="H48" s="78" t="s">
        <v>558</v>
      </c>
      <c r="I48" s="39">
        <v>1</v>
      </c>
      <c r="J48" s="39">
        <v>20</v>
      </c>
      <c r="K48" s="95">
        <v>1000000</v>
      </c>
      <c r="L48" s="95">
        <v>1000000</v>
      </c>
      <c r="M48" s="32" t="s">
        <v>132</v>
      </c>
      <c r="N48" s="37" t="s">
        <v>669</v>
      </c>
      <c r="O48" s="51" t="s">
        <v>19</v>
      </c>
      <c r="P48" s="83" t="s">
        <v>831</v>
      </c>
    </row>
    <row r="49" spans="1:16" s="40" customFormat="1" ht="27" customHeight="1">
      <c r="A49" s="39">
        <v>38</v>
      </c>
      <c r="B49" s="39" t="s">
        <v>58</v>
      </c>
      <c r="C49" s="39" t="s">
        <v>147</v>
      </c>
      <c r="D49" s="39" t="s">
        <v>147</v>
      </c>
      <c r="E49" s="46" t="s">
        <v>124</v>
      </c>
      <c r="F49" s="47" t="s">
        <v>115</v>
      </c>
      <c r="G49" s="39" t="s">
        <v>213</v>
      </c>
      <c r="H49" s="78" t="s">
        <v>559</v>
      </c>
      <c r="I49" s="39">
        <v>1</v>
      </c>
      <c r="J49" s="39">
        <v>20</v>
      </c>
      <c r="K49" s="95">
        <v>1000000</v>
      </c>
      <c r="L49" s="95">
        <v>1000000</v>
      </c>
      <c r="M49" s="32" t="s">
        <v>131</v>
      </c>
      <c r="N49" s="37" t="s">
        <v>200</v>
      </c>
      <c r="O49" s="51" t="s">
        <v>145</v>
      </c>
      <c r="P49" s="83" t="s">
        <v>831</v>
      </c>
    </row>
    <row r="50" spans="1:16" s="40" customFormat="1" ht="27" customHeight="1">
      <c r="A50" s="39">
        <v>39</v>
      </c>
      <c r="B50" s="39" t="s">
        <v>317</v>
      </c>
      <c r="C50" s="39" t="s">
        <v>282</v>
      </c>
      <c r="D50" s="39" t="s">
        <v>146</v>
      </c>
      <c r="E50" s="46" t="s">
        <v>51</v>
      </c>
      <c r="F50" s="47" t="s">
        <v>421</v>
      </c>
      <c r="G50" s="39" t="s">
        <v>539</v>
      </c>
      <c r="H50" s="78" t="s">
        <v>540</v>
      </c>
      <c r="I50" s="39">
        <v>1</v>
      </c>
      <c r="J50" s="39">
        <v>40</v>
      </c>
      <c r="K50" s="95">
        <v>2000000</v>
      </c>
      <c r="L50" s="95">
        <v>2000000</v>
      </c>
      <c r="M50" s="32" t="s">
        <v>91</v>
      </c>
      <c r="N50" s="37" t="s">
        <v>670</v>
      </c>
      <c r="O50" s="51" t="s">
        <v>145</v>
      </c>
      <c r="P50" s="83" t="s">
        <v>829</v>
      </c>
    </row>
    <row r="51" spans="1:16" s="40" customFormat="1" ht="27" customHeight="1">
      <c r="A51" s="39">
        <v>40</v>
      </c>
      <c r="B51" s="39" t="s">
        <v>317</v>
      </c>
      <c r="C51" s="39" t="s">
        <v>282</v>
      </c>
      <c r="D51" s="39" t="s">
        <v>146</v>
      </c>
      <c r="E51" s="46" t="s">
        <v>51</v>
      </c>
      <c r="F51" s="47" t="s">
        <v>421</v>
      </c>
      <c r="G51" s="39" t="s">
        <v>539</v>
      </c>
      <c r="H51" s="78" t="s">
        <v>540</v>
      </c>
      <c r="I51" s="39">
        <v>1</v>
      </c>
      <c r="J51" s="39">
        <v>40</v>
      </c>
      <c r="K51" s="95">
        <v>2000000</v>
      </c>
      <c r="L51" s="95">
        <v>2000000</v>
      </c>
      <c r="M51" s="32" t="s">
        <v>91</v>
      </c>
      <c r="N51" s="37" t="s">
        <v>671</v>
      </c>
      <c r="O51" s="51" t="s">
        <v>145</v>
      </c>
      <c r="P51" s="83" t="s">
        <v>829</v>
      </c>
    </row>
    <row r="52" spans="1:16" s="40" customFormat="1" ht="27" customHeight="1">
      <c r="A52" s="39">
        <v>41</v>
      </c>
      <c r="B52" s="39" t="s">
        <v>318</v>
      </c>
      <c r="C52" s="39" t="s">
        <v>319</v>
      </c>
      <c r="D52" s="39" t="s">
        <v>146</v>
      </c>
      <c r="E52" s="46" t="s">
        <v>451</v>
      </c>
      <c r="F52" s="47" t="s">
        <v>452</v>
      </c>
      <c r="G52" s="39" t="s">
        <v>539</v>
      </c>
      <c r="H52" s="78" t="s">
        <v>540</v>
      </c>
      <c r="I52" s="39">
        <v>1</v>
      </c>
      <c r="J52" s="39">
        <v>40</v>
      </c>
      <c r="K52" s="95">
        <v>2000000</v>
      </c>
      <c r="L52" s="95">
        <v>2000000</v>
      </c>
      <c r="M52" s="32" t="s">
        <v>91</v>
      </c>
      <c r="N52" s="37" t="s">
        <v>672</v>
      </c>
      <c r="O52" s="50" t="s">
        <v>145</v>
      </c>
      <c r="P52" s="83" t="s">
        <v>829</v>
      </c>
    </row>
    <row r="53" spans="1:16" s="40" customFormat="1" ht="27" customHeight="1">
      <c r="A53" s="39">
        <v>42</v>
      </c>
      <c r="B53" s="39" t="s">
        <v>59</v>
      </c>
      <c r="C53" s="39" t="s">
        <v>320</v>
      </c>
      <c r="D53" s="39" t="s">
        <v>146</v>
      </c>
      <c r="E53" s="46" t="s">
        <v>51</v>
      </c>
      <c r="F53" s="47" t="s">
        <v>104</v>
      </c>
      <c r="G53" s="39" t="s">
        <v>545</v>
      </c>
      <c r="H53" s="78" t="s">
        <v>251</v>
      </c>
      <c r="I53" s="39">
        <v>1</v>
      </c>
      <c r="J53" s="39">
        <v>40</v>
      </c>
      <c r="K53" s="95">
        <v>2000000</v>
      </c>
      <c r="L53" s="95">
        <v>2000000</v>
      </c>
      <c r="M53" s="32" t="s">
        <v>91</v>
      </c>
      <c r="N53" s="37" t="s">
        <v>673</v>
      </c>
      <c r="O53" s="51" t="s">
        <v>145</v>
      </c>
      <c r="P53" s="83" t="s">
        <v>829</v>
      </c>
    </row>
    <row r="54" spans="1:16" s="40" customFormat="1" ht="27" customHeight="1">
      <c r="A54" s="39">
        <v>43</v>
      </c>
      <c r="B54" s="39" t="s">
        <v>59</v>
      </c>
      <c r="C54" s="39" t="s">
        <v>147</v>
      </c>
      <c r="D54" s="39" t="s">
        <v>147</v>
      </c>
      <c r="E54" s="46" t="s">
        <v>51</v>
      </c>
      <c r="F54" s="47" t="s">
        <v>104</v>
      </c>
      <c r="G54" s="39" t="s">
        <v>560</v>
      </c>
      <c r="H54" s="78" t="s">
        <v>561</v>
      </c>
      <c r="I54" s="39">
        <v>1</v>
      </c>
      <c r="J54" s="39">
        <v>10</v>
      </c>
      <c r="K54" s="95">
        <v>500000</v>
      </c>
      <c r="L54" s="95">
        <v>500000</v>
      </c>
      <c r="M54" s="32" t="s">
        <v>132</v>
      </c>
      <c r="N54" s="37" t="s">
        <v>90</v>
      </c>
      <c r="O54" s="51" t="s">
        <v>145</v>
      </c>
      <c r="P54" s="83" t="s">
        <v>829</v>
      </c>
    </row>
    <row r="55" spans="1:16" s="40" customFormat="1" ht="27" customHeight="1">
      <c r="A55" s="39">
        <v>44</v>
      </c>
      <c r="B55" s="39" t="s">
        <v>321</v>
      </c>
      <c r="C55" s="39" t="s">
        <v>319</v>
      </c>
      <c r="D55" s="39" t="s">
        <v>146</v>
      </c>
      <c r="E55" s="46" t="s">
        <v>453</v>
      </c>
      <c r="F55" s="47" t="s">
        <v>164</v>
      </c>
      <c r="G55" s="39" t="s">
        <v>539</v>
      </c>
      <c r="H55" s="78" t="s">
        <v>540</v>
      </c>
      <c r="I55" s="39">
        <v>1</v>
      </c>
      <c r="J55" s="39">
        <v>40</v>
      </c>
      <c r="K55" s="95">
        <v>2000000</v>
      </c>
      <c r="L55" s="95">
        <v>2000000</v>
      </c>
      <c r="M55" s="32" t="s">
        <v>91</v>
      </c>
      <c r="N55" s="37" t="s">
        <v>674</v>
      </c>
      <c r="O55" s="51" t="s">
        <v>145</v>
      </c>
      <c r="P55" s="83" t="s">
        <v>829</v>
      </c>
    </row>
    <row r="56" spans="1:16" s="40" customFormat="1" ht="27" customHeight="1">
      <c r="A56" s="39">
        <v>45</v>
      </c>
      <c r="B56" s="39" t="s">
        <v>245</v>
      </c>
      <c r="C56" s="39" t="s">
        <v>286</v>
      </c>
      <c r="D56" s="39" t="s">
        <v>146</v>
      </c>
      <c r="E56" s="46" t="s">
        <v>75</v>
      </c>
      <c r="F56" s="47" t="s">
        <v>107</v>
      </c>
      <c r="G56" s="39" t="s">
        <v>546</v>
      </c>
      <c r="H56" s="78" t="s">
        <v>547</v>
      </c>
      <c r="I56" s="39">
        <v>1</v>
      </c>
      <c r="J56" s="39">
        <v>28</v>
      </c>
      <c r="K56" s="95">
        <v>1400000</v>
      </c>
      <c r="L56" s="95">
        <v>1400000</v>
      </c>
      <c r="M56" s="32" t="s">
        <v>198</v>
      </c>
      <c r="N56" s="37" t="s">
        <v>675</v>
      </c>
      <c r="O56" s="50" t="s">
        <v>145</v>
      </c>
      <c r="P56" s="83" t="s">
        <v>827</v>
      </c>
    </row>
    <row r="57" spans="1:16" s="40" customFormat="1" ht="27" customHeight="1">
      <c r="A57" s="39">
        <v>46</v>
      </c>
      <c r="B57" s="39" t="s">
        <v>322</v>
      </c>
      <c r="C57" s="39" t="s">
        <v>304</v>
      </c>
      <c r="D57" s="39" t="s">
        <v>146</v>
      </c>
      <c r="E57" s="46" t="s">
        <v>47</v>
      </c>
      <c r="F57" s="47" t="s">
        <v>114</v>
      </c>
      <c r="G57" s="39" t="s">
        <v>550</v>
      </c>
      <c r="H57" s="78" t="s">
        <v>551</v>
      </c>
      <c r="I57" s="39">
        <v>1</v>
      </c>
      <c r="J57" s="39">
        <v>12</v>
      </c>
      <c r="K57" s="95">
        <v>600000</v>
      </c>
      <c r="L57" s="95">
        <v>600000</v>
      </c>
      <c r="M57" s="32" t="s">
        <v>136</v>
      </c>
      <c r="N57" s="37" t="s">
        <v>676</v>
      </c>
      <c r="O57" s="50" t="s">
        <v>145</v>
      </c>
      <c r="P57" s="83" t="s">
        <v>827</v>
      </c>
    </row>
    <row r="58" spans="1:16" s="40" customFormat="1" ht="27" customHeight="1">
      <c r="A58" s="39">
        <v>47</v>
      </c>
      <c r="B58" s="39" t="s">
        <v>323</v>
      </c>
      <c r="C58" s="39" t="s">
        <v>147</v>
      </c>
      <c r="D58" s="39" t="s">
        <v>147</v>
      </c>
      <c r="E58" s="46" t="s">
        <v>51</v>
      </c>
      <c r="F58" s="47" t="s">
        <v>454</v>
      </c>
      <c r="G58" s="39" t="s">
        <v>562</v>
      </c>
      <c r="H58" s="78" t="s">
        <v>256</v>
      </c>
      <c r="I58" s="39">
        <v>1</v>
      </c>
      <c r="J58" s="39">
        <v>20</v>
      </c>
      <c r="K58" s="95">
        <v>1000000</v>
      </c>
      <c r="L58" s="95">
        <v>1000000</v>
      </c>
      <c r="M58" s="32" t="s">
        <v>132</v>
      </c>
      <c r="N58" s="37" t="s">
        <v>677</v>
      </c>
      <c r="O58" s="50" t="s">
        <v>19</v>
      </c>
      <c r="P58" s="83" t="s">
        <v>834</v>
      </c>
    </row>
    <row r="59" spans="1:16" s="40" customFormat="1" ht="27" customHeight="1">
      <c r="A59" s="39">
        <v>48</v>
      </c>
      <c r="B59" s="39" t="s">
        <v>324</v>
      </c>
      <c r="C59" s="39" t="s">
        <v>325</v>
      </c>
      <c r="D59" s="39" t="s">
        <v>146</v>
      </c>
      <c r="E59" s="46" t="s">
        <v>455</v>
      </c>
      <c r="F59" s="47" t="s">
        <v>456</v>
      </c>
      <c r="G59" s="39" t="s">
        <v>563</v>
      </c>
      <c r="H59" s="78" t="s">
        <v>564</v>
      </c>
      <c r="I59" s="39">
        <v>1</v>
      </c>
      <c r="J59" s="39">
        <v>28</v>
      </c>
      <c r="K59" s="95">
        <v>1400000</v>
      </c>
      <c r="L59" s="95">
        <v>1400000</v>
      </c>
      <c r="M59" s="32" t="s">
        <v>198</v>
      </c>
      <c r="N59" s="37" t="s">
        <v>678</v>
      </c>
      <c r="O59" s="50" t="s">
        <v>145</v>
      </c>
      <c r="P59" s="83" t="s">
        <v>829</v>
      </c>
    </row>
    <row r="60" spans="1:16" s="40" customFormat="1" ht="27" customHeight="1">
      <c r="A60" s="39">
        <v>49</v>
      </c>
      <c r="B60" s="39" t="s">
        <v>324</v>
      </c>
      <c r="C60" s="39" t="s">
        <v>325</v>
      </c>
      <c r="D60" s="39" t="s">
        <v>146</v>
      </c>
      <c r="E60" s="46" t="s">
        <v>455</v>
      </c>
      <c r="F60" s="47" t="s">
        <v>456</v>
      </c>
      <c r="G60" s="39" t="s">
        <v>563</v>
      </c>
      <c r="H60" s="78" t="s">
        <v>564</v>
      </c>
      <c r="I60" s="39">
        <v>1</v>
      </c>
      <c r="J60" s="39">
        <v>28</v>
      </c>
      <c r="K60" s="95">
        <v>1400000</v>
      </c>
      <c r="L60" s="95">
        <v>1400000</v>
      </c>
      <c r="M60" s="32" t="s">
        <v>198</v>
      </c>
      <c r="N60" s="37" t="s">
        <v>679</v>
      </c>
      <c r="O60" s="51" t="s">
        <v>145</v>
      </c>
      <c r="P60" s="83" t="s">
        <v>829</v>
      </c>
    </row>
    <row r="61" spans="1:16" s="40" customFormat="1" ht="27" customHeight="1">
      <c r="A61" s="39">
        <v>50</v>
      </c>
      <c r="B61" s="39" t="s">
        <v>326</v>
      </c>
      <c r="C61" s="39" t="s">
        <v>327</v>
      </c>
      <c r="D61" s="39" t="s">
        <v>146</v>
      </c>
      <c r="E61" s="46" t="s">
        <v>51</v>
      </c>
      <c r="F61" s="47" t="s">
        <v>454</v>
      </c>
      <c r="G61" s="39" t="s">
        <v>565</v>
      </c>
      <c r="H61" s="78" t="s">
        <v>566</v>
      </c>
      <c r="I61" s="39">
        <v>1</v>
      </c>
      <c r="J61" s="39">
        <v>28</v>
      </c>
      <c r="K61" s="95">
        <v>1400000</v>
      </c>
      <c r="L61" s="95">
        <v>1400000</v>
      </c>
      <c r="M61" s="32" t="s">
        <v>198</v>
      </c>
      <c r="N61" s="37" t="s">
        <v>680</v>
      </c>
      <c r="O61" s="50" t="s">
        <v>145</v>
      </c>
      <c r="P61" s="83" t="s">
        <v>835</v>
      </c>
    </row>
    <row r="62" spans="1:16" s="40" customFormat="1" ht="27" customHeight="1">
      <c r="A62" s="39">
        <v>51</v>
      </c>
      <c r="B62" s="39" t="s">
        <v>328</v>
      </c>
      <c r="C62" s="39" t="s">
        <v>280</v>
      </c>
      <c r="D62" s="39" t="s">
        <v>146</v>
      </c>
      <c r="E62" s="46" t="s">
        <v>457</v>
      </c>
      <c r="F62" s="47" t="s">
        <v>458</v>
      </c>
      <c r="G62" s="39" t="s">
        <v>539</v>
      </c>
      <c r="H62" s="78" t="s">
        <v>540</v>
      </c>
      <c r="I62" s="39">
        <v>1</v>
      </c>
      <c r="J62" s="39">
        <v>40</v>
      </c>
      <c r="K62" s="95">
        <v>2000000</v>
      </c>
      <c r="L62" s="95">
        <v>2000000</v>
      </c>
      <c r="M62" s="32" t="s">
        <v>91</v>
      </c>
      <c r="N62" s="37" t="s">
        <v>681</v>
      </c>
      <c r="O62" s="50" t="s">
        <v>145</v>
      </c>
      <c r="P62" s="83" t="s">
        <v>829</v>
      </c>
    </row>
    <row r="63" spans="1:16" s="40" customFormat="1" ht="27" customHeight="1">
      <c r="A63" s="39">
        <v>52</v>
      </c>
      <c r="B63" s="39" t="s">
        <v>328</v>
      </c>
      <c r="C63" s="39" t="s">
        <v>282</v>
      </c>
      <c r="D63" s="39" t="s">
        <v>146</v>
      </c>
      <c r="E63" s="46" t="s">
        <v>457</v>
      </c>
      <c r="F63" s="47" t="s">
        <v>458</v>
      </c>
      <c r="G63" s="83" t="s">
        <v>539</v>
      </c>
      <c r="H63" s="79" t="s">
        <v>540</v>
      </c>
      <c r="I63" s="39">
        <v>1</v>
      </c>
      <c r="J63" s="39">
        <v>40</v>
      </c>
      <c r="K63" s="95">
        <v>2000000</v>
      </c>
      <c r="L63" s="95">
        <v>2000000</v>
      </c>
      <c r="M63" s="32" t="s">
        <v>91</v>
      </c>
      <c r="N63" s="37" t="s">
        <v>682</v>
      </c>
      <c r="O63" s="51" t="s">
        <v>145</v>
      </c>
      <c r="P63" s="83" t="s">
        <v>829</v>
      </c>
    </row>
    <row r="64" spans="1:16" s="40" customFormat="1" ht="27" customHeight="1">
      <c r="A64" s="39">
        <v>53</v>
      </c>
      <c r="B64" s="39" t="s">
        <v>329</v>
      </c>
      <c r="C64" s="39" t="s">
        <v>286</v>
      </c>
      <c r="D64" s="39" t="s">
        <v>146</v>
      </c>
      <c r="E64" s="46" t="s">
        <v>459</v>
      </c>
      <c r="F64" s="47" t="s">
        <v>460</v>
      </c>
      <c r="G64" s="83" t="s">
        <v>546</v>
      </c>
      <c r="H64" s="79" t="s">
        <v>547</v>
      </c>
      <c r="I64" s="39">
        <v>1</v>
      </c>
      <c r="J64" s="39">
        <v>12</v>
      </c>
      <c r="K64" s="95">
        <v>600000</v>
      </c>
      <c r="L64" s="95">
        <v>600000</v>
      </c>
      <c r="M64" s="32" t="s">
        <v>136</v>
      </c>
      <c r="N64" s="37" t="s">
        <v>683</v>
      </c>
      <c r="O64" s="51" t="s">
        <v>145</v>
      </c>
      <c r="P64" s="83" t="s">
        <v>836</v>
      </c>
    </row>
    <row r="65" spans="1:16" s="40" customFormat="1" ht="27" customHeight="1">
      <c r="A65" s="39">
        <v>54</v>
      </c>
      <c r="B65" s="39" t="s">
        <v>330</v>
      </c>
      <c r="C65" s="39" t="s">
        <v>331</v>
      </c>
      <c r="D65" s="39" t="s">
        <v>146</v>
      </c>
      <c r="E65" s="46" t="s">
        <v>461</v>
      </c>
      <c r="F65" s="47" t="s">
        <v>122</v>
      </c>
      <c r="G65" s="39" t="s">
        <v>539</v>
      </c>
      <c r="H65" s="78" t="s">
        <v>540</v>
      </c>
      <c r="I65" s="39">
        <v>1</v>
      </c>
      <c r="J65" s="39">
        <v>40</v>
      </c>
      <c r="K65" s="95">
        <v>2000000</v>
      </c>
      <c r="L65" s="95">
        <v>2000000</v>
      </c>
      <c r="M65" s="32" t="s">
        <v>91</v>
      </c>
      <c r="N65" s="37" t="s">
        <v>684</v>
      </c>
      <c r="O65" s="50" t="s">
        <v>145</v>
      </c>
      <c r="P65" s="83" t="s">
        <v>829</v>
      </c>
    </row>
    <row r="66" spans="1:16" s="40" customFormat="1" ht="27" customHeight="1">
      <c r="A66" s="39">
        <v>55</v>
      </c>
      <c r="B66" s="39" t="s">
        <v>332</v>
      </c>
      <c r="C66" s="39" t="s">
        <v>333</v>
      </c>
      <c r="D66" s="39" t="s">
        <v>146</v>
      </c>
      <c r="E66" s="46" t="s">
        <v>462</v>
      </c>
      <c r="F66" s="47" t="s">
        <v>463</v>
      </c>
      <c r="G66" s="39" t="s">
        <v>541</v>
      </c>
      <c r="H66" s="78" t="s">
        <v>542</v>
      </c>
      <c r="I66" s="39">
        <v>1</v>
      </c>
      <c r="J66" s="39">
        <v>12</v>
      </c>
      <c r="K66" s="95">
        <v>600000</v>
      </c>
      <c r="L66" s="95">
        <v>600000</v>
      </c>
      <c r="M66" s="32" t="s">
        <v>136</v>
      </c>
      <c r="N66" s="37" t="s">
        <v>685</v>
      </c>
      <c r="O66" s="51" t="s">
        <v>145</v>
      </c>
      <c r="P66" s="83" t="s">
        <v>827</v>
      </c>
    </row>
    <row r="67" spans="1:16" s="40" customFormat="1" ht="27" customHeight="1">
      <c r="A67" s="39">
        <v>56</v>
      </c>
      <c r="B67" s="39" t="s">
        <v>334</v>
      </c>
      <c r="C67" s="39" t="s">
        <v>276</v>
      </c>
      <c r="D67" s="39" t="s">
        <v>146</v>
      </c>
      <c r="E67" s="46" t="s">
        <v>464</v>
      </c>
      <c r="F67" s="47" t="s">
        <v>465</v>
      </c>
      <c r="G67" s="39" t="s">
        <v>541</v>
      </c>
      <c r="H67" s="78" t="s">
        <v>542</v>
      </c>
      <c r="I67" s="39">
        <v>1</v>
      </c>
      <c r="J67" s="39">
        <v>12</v>
      </c>
      <c r="K67" s="95">
        <v>600000</v>
      </c>
      <c r="L67" s="95">
        <v>600000</v>
      </c>
      <c r="M67" s="32" t="s">
        <v>136</v>
      </c>
      <c r="N67" s="37" t="s">
        <v>686</v>
      </c>
      <c r="O67" s="51" t="s">
        <v>145</v>
      </c>
      <c r="P67" s="83" t="s">
        <v>827</v>
      </c>
    </row>
    <row r="68" spans="1:16" s="40" customFormat="1" ht="27" customHeight="1">
      <c r="A68" s="39">
        <v>57</v>
      </c>
      <c r="B68" s="39" t="s">
        <v>246</v>
      </c>
      <c r="C68" s="39" t="s">
        <v>147</v>
      </c>
      <c r="D68" s="39" t="s">
        <v>147</v>
      </c>
      <c r="E68" s="46" t="s">
        <v>267</v>
      </c>
      <c r="F68" s="47" t="s">
        <v>268</v>
      </c>
      <c r="G68" s="39" t="s">
        <v>252</v>
      </c>
      <c r="H68" s="78" t="s">
        <v>253</v>
      </c>
      <c r="I68" s="39">
        <v>1</v>
      </c>
      <c r="J68" s="39">
        <v>10</v>
      </c>
      <c r="K68" s="95">
        <v>500000</v>
      </c>
      <c r="L68" s="95">
        <v>500000</v>
      </c>
      <c r="M68" s="32" t="s">
        <v>132</v>
      </c>
      <c r="N68" s="37" t="s">
        <v>17</v>
      </c>
      <c r="O68" s="51" t="s">
        <v>145</v>
      </c>
      <c r="P68" s="83" t="s">
        <v>827</v>
      </c>
    </row>
    <row r="69" spans="1:16" s="40" customFormat="1" ht="27" customHeight="1">
      <c r="A69" s="39">
        <v>58</v>
      </c>
      <c r="B69" s="39" t="s">
        <v>335</v>
      </c>
      <c r="C69" s="39" t="s">
        <v>306</v>
      </c>
      <c r="D69" s="39" t="s">
        <v>146</v>
      </c>
      <c r="E69" s="46" t="s">
        <v>466</v>
      </c>
      <c r="F69" s="47" t="s">
        <v>467</v>
      </c>
      <c r="G69" s="39" t="s">
        <v>550</v>
      </c>
      <c r="H69" s="78" t="s">
        <v>551</v>
      </c>
      <c r="I69" s="39">
        <v>1</v>
      </c>
      <c r="J69" s="39">
        <v>12</v>
      </c>
      <c r="K69" s="95">
        <v>600000</v>
      </c>
      <c r="L69" s="95">
        <v>600000</v>
      </c>
      <c r="M69" s="32" t="s">
        <v>136</v>
      </c>
      <c r="N69" s="37" t="s">
        <v>687</v>
      </c>
      <c r="O69" s="50" t="s">
        <v>145</v>
      </c>
      <c r="P69" s="83" t="s">
        <v>837</v>
      </c>
    </row>
    <row r="70" spans="1:16" s="40" customFormat="1" ht="27" customHeight="1">
      <c r="A70" s="39">
        <v>59</v>
      </c>
      <c r="B70" s="39" t="s">
        <v>60</v>
      </c>
      <c r="C70" s="39" t="s">
        <v>147</v>
      </c>
      <c r="D70" s="39" t="s">
        <v>147</v>
      </c>
      <c r="E70" s="46" t="s">
        <v>128</v>
      </c>
      <c r="F70" s="47" t="s">
        <v>76</v>
      </c>
      <c r="G70" s="39" t="s">
        <v>213</v>
      </c>
      <c r="H70" s="78" t="s">
        <v>559</v>
      </c>
      <c r="I70" s="39">
        <v>1</v>
      </c>
      <c r="J70" s="39">
        <v>10</v>
      </c>
      <c r="K70" s="95">
        <v>500000</v>
      </c>
      <c r="L70" s="95">
        <v>500000</v>
      </c>
      <c r="M70" s="32" t="s">
        <v>132</v>
      </c>
      <c r="N70" s="37" t="s">
        <v>201</v>
      </c>
      <c r="O70" s="50" t="s">
        <v>145</v>
      </c>
      <c r="P70" s="83" t="s">
        <v>831</v>
      </c>
    </row>
    <row r="71" spans="1:16" s="40" customFormat="1" ht="27" customHeight="1">
      <c r="A71" s="39">
        <v>60</v>
      </c>
      <c r="B71" s="39" t="s">
        <v>174</v>
      </c>
      <c r="C71" s="39" t="s">
        <v>278</v>
      </c>
      <c r="D71" s="39" t="s">
        <v>146</v>
      </c>
      <c r="E71" s="46" t="s">
        <v>185</v>
      </c>
      <c r="F71" s="47" t="s">
        <v>106</v>
      </c>
      <c r="G71" s="39" t="s">
        <v>567</v>
      </c>
      <c r="H71" s="78" t="s">
        <v>257</v>
      </c>
      <c r="I71" s="39">
        <v>1</v>
      </c>
      <c r="J71" s="39">
        <v>12</v>
      </c>
      <c r="K71" s="95">
        <v>600000</v>
      </c>
      <c r="L71" s="95">
        <v>600000</v>
      </c>
      <c r="M71" s="32" t="s">
        <v>136</v>
      </c>
      <c r="N71" s="37" t="s">
        <v>688</v>
      </c>
      <c r="O71" s="50" t="s">
        <v>145</v>
      </c>
      <c r="P71" s="83" t="s">
        <v>828</v>
      </c>
    </row>
    <row r="72" spans="1:16" s="40" customFormat="1" ht="27" customHeight="1">
      <c r="A72" s="39">
        <v>61</v>
      </c>
      <c r="B72" s="39" t="s">
        <v>174</v>
      </c>
      <c r="C72" s="39" t="s">
        <v>147</v>
      </c>
      <c r="D72" s="39" t="s">
        <v>147</v>
      </c>
      <c r="E72" s="46" t="s">
        <v>185</v>
      </c>
      <c r="F72" s="47" t="s">
        <v>106</v>
      </c>
      <c r="G72" s="39" t="s">
        <v>214</v>
      </c>
      <c r="H72" s="78" t="s">
        <v>568</v>
      </c>
      <c r="I72" s="39">
        <v>1</v>
      </c>
      <c r="J72" s="39">
        <v>10</v>
      </c>
      <c r="K72" s="95">
        <v>500000</v>
      </c>
      <c r="L72" s="95">
        <v>500000</v>
      </c>
      <c r="M72" s="32" t="s">
        <v>132</v>
      </c>
      <c r="N72" s="37" t="s">
        <v>202</v>
      </c>
      <c r="O72" s="51" t="s">
        <v>145</v>
      </c>
      <c r="P72" s="83" t="s">
        <v>828</v>
      </c>
    </row>
    <row r="73" spans="1:16" s="40" customFormat="1" ht="27" customHeight="1">
      <c r="A73" s="39">
        <v>62</v>
      </c>
      <c r="B73" s="39" t="s">
        <v>61</v>
      </c>
      <c r="C73" s="39" t="s">
        <v>147</v>
      </c>
      <c r="D73" s="39" t="s">
        <v>147</v>
      </c>
      <c r="E73" s="46" t="s">
        <v>105</v>
      </c>
      <c r="F73" s="47" t="s">
        <v>45</v>
      </c>
      <c r="G73" s="39" t="s">
        <v>169</v>
      </c>
      <c r="H73" s="78" t="s">
        <v>168</v>
      </c>
      <c r="I73" s="39">
        <v>1</v>
      </c>
      <c r="J73" s="39">
        <v>10</v>
      </c>
      <c r="K73" s="95">
        <v>500000</v>
      </c>
      <c r="L73" s="95">
        <v>500000</v>
      </c>
      <c r="M73" s="32" t="s">
        <v>132</v>
      </c>
      <c r="N73" s="37" t="s">
        <v>138</v>
      </c>
      <c r="O73" s="50" t="s">
        <v>145</v>
      </c>
      <c r="P73" s="83" t="s">
        <v>838</v>
      </c>
    </row>
    <row r="74" spans="1:16" s="40" customFormat="1" ht="27" customHeight="1">
      <c r="A74" s="39">
        <v>63</v>
      </c>
      <c r="B74" s="39" t="s">
        <v>62</v>
      </c>
      <c r="C74" s="39" t="s">
        <v>336</v>
      </c>
      <c r="D74" s="39" t="s">
        <v>146</v>
      </c>
      <c r="E74" s="46" t="s">
        <v>77</v>
      </c>
      <c r="F74" s="47" t="s">
        <v>78</v>
      </c>
      <c r="G74" s="39" t="s">
        <v>539</v>
      </c>
      <c r="H74" s="78" t="s">
        <v>540</v>
      </c>
      <c r="I74" s="39">
        <v>1</v>
      </c>
      <c r="J74" s="39">
        <v>40</v>
      </c>
      <c r="K74" s="95">
        <v>2000000</v>
      </c>
      <c r="L74" s="95">
        <v>2000000</v>
      </c>
      <c r="M74" s="32" t="s">
        <v>91</v>
      </c>
      <c r="N74" s="37" t="s">
        <v>689</v>
      </c>
      <c r="O74" s="51" t="s">
        <v>145</v>
      </c>
      <c r="P74" s="83" t="s">
        <v>839</v>
      </c>
    </row>
    <row r="75" spans="1:16" s="40" customFormat="1" ht="27" customHeight="1">
      <c r="A75" s="39">
        <v>64</v>
      </c>
      <c r="B75" s="39" t="s">
        <v>62</v>
      </c>
      <c r="C75" s="39" t="s">
        <v>337</v>
      </c>
      <c r="D75" s="39" t="s">
        <v>146</v>
      </c>
      <c r="E75" s="46" t="s">
        <v>77</v>
      </c>
      <c r="F75" s="47" t="s">
        <v>78</v>
      </c>
      <c r="G75" s="39" t="s">
        <v>545</v>
      </c>
      <c r="H75" s="78" t="s">
        <v>251</v>
      </c>
      <c r="I75" s="39">
        <v>1</v>
      </c>
      <c r="J75" s="39">
        <v>40</v>
      </c>
      <c r="K75" s="95">
        <v>2000000</v>
      </c>
      <c r="L75" s="95">
        <v>2000000</v>
      </c>
      <c r="M75" s="32" t="s">
        <v>91</v>
      </c>
      <c r="N75" s="37" t="s">
        <v>690</v>
      </c>
      <c r="O75" s="51" t="s">
        <v>145</v>
      </c>
      <c r="P75" s="83" t="s">
        <v>839</v>
      </c>
    </row>
    <row r="76" spans="1:16" s="40" customFormat="1" ht="27" customHeight="1">
      <c r="A76" s="39">
        <v>65</v>
      </c>
      <c r="B76" s="39" t="s">
        <v>62</v>
      </c>
      <c r="C76" s="39" t="s">
        <v>147</v>
      </c>
      <c r="D76" s="39" t="s">
        <v>147</v>
      </c>
      <c r="E76" s="46" t="s">
        <v>77</v>
      </c>
      <c r="F76" s="47" t="s">
        <v>78</v>
      </c>
      <c r="G76" s="39" t="s">
        <v>166</v>
      </c>
      <c r="H76" s="78" t="s">
        <v>167</v>
      </c>
      <c r="I76" s="39">
        <v>1</v>
      </c>
      <c r="J76" s="39">
        <v>10</v>
      </c>
      <c r="K76" s="95">
        <v>500000</v>
      </c>
      <c r="L76" s="95">
        <v>500000</v>
      </c>
      <c r="M76" s="32" t="s">
        <v>132</v>
      </c>
      <c r="N76" s="37" t="s">
        <v>139</v>
      </c>
      <c r="O76" s="51" t="s">
        <v>145</v>
      </c>
      <c r="P76" s="83" t="s">
        <v>839</v>
      </c>
    </row>
    <row r="77" spans="1:16" s="40" customFormat="1" ht="27" customHeight="1">
      <c r="A77" s="39">
        <v>66</v>
      </c>
      <c r="B77" s="39" t="s">
        <v>63</v>
      </c>
      <c r="C77" s="39" t="s">
        <v>147</v>
      </c>
      <c r="D77" s="39" t="s">
        <v>147</v>
      </c>
      <c r="E77" s="46" t="s">
        <v>79</v>
      </c>
      <c r="F77" s="47" t="s">
        <v>108</v>
      </c>
      <c r="G77" s="39" t="s">
        <v>166</v>
      </c>
      <c r="H77" s="78" t="s">
        <v>167</v>
      </c>
      <c r="I77" s="39">
        <v>1</v>
      </c>
      <c r="J77" s="39">
        <v>20</v>
      </c>
      <c r="K77" s="95">
        <v>1000000</v>
      </c>
      <c r="L77" s="95">
        <v>1000000</v>
      </c>
      <c r="M77" s="32" t="s">
        <v>131</v>
      </c>
      <c r="N77" s="37" t="s">
        <v>142</v>
      </c>
      <c r="O77" s="50" t="s">
        <v>145</v>
      </c>
      <c r="P77" s="83" t="s">
        <v>840</v>
      </c>
    </row>
    <row r="78" spans="1:16" s="40" customFormat="1" ht="27" customHeight="1">
      <c r="A78" s="39">
        <v>67</v>
      </c>
      <c r="B78" s="39" t="s">
        <v>64</v>
      </c>
      <c r="C78" s="39" t="s">
        <v>147</v>
      </c>
      <c r="D78" s="39" t="s">
        <v>147</v>
      </c>
      <c r="E78" s="46" t="s">
        <v>80</v>
      </c>
      <c r="F78" s="47" t="s">
        <v>81</v>
      </c>
      <c r="G78" s="39" t="s">
        <v>569</v>
      </c>
      <c r="H78" s="78" t="s">
        <v>570</v>
      </c>
      <c r="I78" s="39">
        <v>1</v>
      </c>
      <c r="J78" s="39">
        <v>10</v>
      </c>
      <c r="K78" s="95">
        <v>500000</v>
      </c>
      <c r="L78" s="95">
        <v>500000</v>
      </c>
      <c r="M78" s="32" t="s">
        <v>132</v>
      </c>
      <c r="N78" s="37" t="s">
        <v>57</v>
      </c>
      <c r="O78" s="50" t="s">
        <v>145</v>
      </c>
      <c r="P78" s="83" t="s">
        <v>841</v>
      </c>
    </row>
    <row r="79" spans="1:16" s="40" customFormat="1" ht="27" customHeight="1">
      <c r="A79" s="39">
        <v>68</v>
      </c>
      <c r="B79" s="39" t="s">
        <v>175</v>
      </c>
      <c r="C79" s="39" t="s">
        <v>147</v>
      </c>
      <c r="D79" s="39" t="s">
        <v>147</v>
      </c>
      <c r="E79" s="46" t="s">
        <v>187</v>
      </c>
      <c r="F79" s="47" t="s">
        <v>188</v>
      </c>
      <c r="G79" s="39" t="s">
        <v>569</v>
      </c>
      <c r="H79" s="39" t="s">
        <v>570</v>
      </c>
      <c r="I79" s="39">
        <v>1</v>
      </c>
      <c r="J79" s="39">
        <v>20</v>
      </c>
      <c r="K79" s="95">
        <v>1000000</v>
      </c>
      <c r="L79" s="95">
        <v>1000000</v>
      </c>
      <c r="M79" s="32" t="s">
        <v>131</v>
      </c>
      <c r="N79" s="37" t="s">
        <v>203</v>
      </c>
      <c r="O79" s="50" t="s">
        <v>145</v>
      </c>
      <c r="P79" s="83" t="s">
        <v>838</v>
      </c>
    </row>
    <row r="80" spans="1:16" s="40" customFormat="1" ht="27" customHeight="1">
      <c r="A80" s="39">
        <v>69</v>
      </c>
      <c r="B80" s="39" t="s">
        <v>175</v>
      </c>
      <c r="C80" s="39" t="s">
        <v>147</v>
      </c>
      <c r="D80" s="39" t="s">
        <v>147</v>
      </c>
      <c r="E80" s="46" t="s">
        <v>187</v>
      </c>
      <c r="F80" s="47" t="s">
        <v>188</v>
      </c>
      <c r="G80" s="39" t="s">
        <v>569</v>
      </c>
      <c r="H80" s="78" t="s">
        <v>570</v>
      </c>
      <c r="I80" s="39">
        <v>1</v>
      </c>
      <c r="J80" s="39">
        <v>20</v>
      </c>
      <c r="K80" s="95">
        <v>1000000</v>
      </c>
      <c r="L80" s="95">
        <v>1000000</v>
      </c>
      <c r="M80" s="32" t="s">
        <v>131</v>
      </c>
      <c r="N80" s="37" t="s">
        <v>138</v>
      </c>
      <c r="O80" s="51" t="s">
        <v>145</v>
      </c>
      <c r="P80" s="83" t="s">
        <v>838</v>
      </c>
    </row>
    <row r="81" spans="1:16" s="40" customFormat="1" ht="27" customHeight="1">
      <c r="A81" s="39">
        <v>70</v>
      </c>
      <c r="B81" s="39" t="s">
        <v>175</v>
      </c>
      <c r="C81" s="39" t="s">
        <v>147</v>
      </c>
      <c r="D81" s="39" t="s">
        <v>147</v>
      </c>
      <c r="E81" s="46" t="s">
        <v>187</v>
      </c>
      <c r="F81" s="47" t="s">
        <v>188</v>
      </c>
      <c r="G81" s="39" t="s">
        <v>569</v>
      </c>
      <c r="H81" s="78" t="s">
        <v>570</v>
      </c>
      <c r="I81" s="39">
        <v>1</v>
      </c>
      <c r="J81" s="39">
        <v>10</v>
      </c>
      <c r="K81" s="95">
        <v>500000</v>
      </c>
      <c r="L81" s="95">
        <v>500000</v>
      </c>
      <c r="M81" s="32" t="s">
        <v>132</v>
      </c>
      <c r="N81" s="37" t="s">
        <v>127</v>
      </c>
      <c r="O81" s="51" t="s">
        <v>145</v>
      </c>
      <c r="P81" s="83" t="s">
        <v>838</v>
      </c>
    </row>
    <row r="82" spans="1:16" s="40" customFormat="1" ht="27" customHeight="1">
      <c r="A82" s="39">
        <v>71</v>
      </c>
      <c r="B82" s="39" t="s">
        <v>338</v>
      </c>
      <c r="C82" s="39" t="s">
        <v>295</v>
      </c>
      <c r="D82" s="39" t="s">
        <v>146</v>
      </c>
      <c r="E82" s="46" t="s">
        <v>468</v>
      </c>
      <c r="F82" s="47" t="s">
        <v>111</v>
      </c>
      <c r="G82" s="39" t="s">
        <v>543</v>
      </c>
      <c r="H82" s="78" t="s">
        <v>544</v>
      </c>
      <c r="I82" s="39">
        <v>1</v>
      </c>
      <c r="J82" s="39">
        <v>28</v>
      </c>
      <c r="K82" s="95">
        <v>1400000</v>
      </c>
      <c r="L82" s="95">
        <v>1400000</v>
      </c>
      <c r="M82" s="32" t="s">
        <v>198</v>
      </c>
      <c r="N82" s="37" t="s">
        <v>691</v>
      </c>
      <c r="O82" s="51"/>
      <c r="P82" s="83" t="s">
        <v>828</v>
      </c>
    </row>
    <row r="83" spans="1:16" s="40" customFormat="1" ht="27" customHeight="1">
      <c r="A83" s="39">
        <v>72</v>
      </c>
      <c r="B83" s="39" t="s">
        <v>176</v>
      </c>
      <c r="C83" s="39" t="s">
        <v>147</v>
      </c>
      <c r="D83" s="39" t="s">
        <v>147</v>
      </c>
      <c r="E83" s="46" t="s">
        <v>186</v>
      </c>
      <c r="F83" s="47" t="s">
        <v>109</v>
      </c>
      <c r="G83" s="39" t="s">
        <v>569</v>
      </c>
      <c r="H83" s="78" t="s">
        <v>570</v>
      </c>
      <c r="I83" s="39">
        <v>1</v>
      </c>
      <c r="J83" s="39">
        <v>10</v>
      </c>
      <c r="K83" s="95">
        <v>500000</v>
      </c>
      <c r="L83" s="95">
        <v>500000</v>
      </c>
      <c r="M83" s="32" t="s">
        <v>132</v>
      </c>
      <c r="N83" s="37" t="s">
        <v>204</v>
      </c>
      <c r="O83" s="51" t="s">
        <v>145</v>
      </c>
      <c r="P83" s="83" t="s">
        <v>831</v>
      </c>
    </row>
    <row r="84" spans="1:16" s="40" customFormat="1" ht="27" customHeight="1">
      <c r="A84" s="39">
        <v>73</v>
      </c>
      <c r="B84" s="39" t="s">
        <v>176</v>
      </c>
      <c r="C84" s="39" t="s">
        <v>147</v>
      </c>
      <c r="D84" s="39" t="s">
        <v>147</v>
      </c>
      <c r="E84" s="46" t="s">
        <v>186</v>
      </c>
      <c r="F84" s="47" t="s">
        <v>109</v>
      </c>
      <c r="G84" s="83" t="s">
        <v>569</v>
      </c>
      <c r="H84" s="79" t="s">
        <v>570</v>
      </c>
      <c r="I84" s="39">
        <v>1</v>
      </c>
      <c r="J84" s="39">
        <v>10</v>
      </c>
      <c r="K84" s="95">
        <v>500000</v>
      </c>
      <c r="L84" s="95">
        <v>500000</v>
      </c>
      <c r="M84" s="32" t="s">
        <v>132</v>
      </c>
      <c r="N84" s="37" t="s">
        <v>260</v>
      </c>
      <c r="O84" s="51" t="s">
        <v>145</v>
      </c>
      <c r="P84" s="83" t="s">
        <v>831</v>
      </c>
    </row>
    <row r="85" spans="1:16" s="40" customFormat="1" ht="27" customHeight="1">
      <c r="A85" s="39">
        <v>74</v>
      </c>
      <c r="B85" s="39" t="s">
        <v>339</v>
      </c>
      <c r="C85" s="39" t="s">
        <v>331</v>
      </c>
      <c r="D85" s="39" t="s">
        <v>146</v>
      </c>
      <c r="E85" s="46" t="s">
        <v>469</v>
      </c>
      <c r="F85" s="47" t="s">
        <v>470</v>
      </c>
      <c r="G85" s="39" t="s">
        <v>539</v>
      </c>
      <c r="H85" s="78" t="s">
        <v>540</v>
      </c>
      <c r="I85" s="39">
        <v>1</v>
      </c>
      <c r="J85" s="39">
        <v>40</v>
      </c>
      <c r="K85" s="95">
        <v>2000000</v>
      </c>
      <c r="L85" s="95">
        <v>2000000</v>
      </c>
      <c r="M85" s="32" t="s">
        <v>91</v>
      </c>
      <c r="N85" s="37" t="s">
        <v>692</v>
      </c>
      <c r="O85" s="50" t="s">
        <v>145</v>
      </c>
      <c r="P85" s="83" t="s">
        <v>829</v>
      </c>
    </row>
    <row r="86" spans="1:16" s="40" customFormat="1" ht="27" customHeight="1">
      <c r="A86" s="39">
        <v>75</v>
      </c>
      <c r="B86" s="39" t="s">
        <v>339</v>
      </c>
      <c r="C86" s="39" t="s">
        <v>331</v>
      </c>
      <c r="D86" s="39" t="s">
        <v>146</v>
      </c>
      <c r="E86" s="46" t="s">
        <v>469</v>
      </c>
      <c r="F86" s="47" t="s">
        <v>470</v>
      </c>
      <c r="G86" s="83" t="s">
        <v>539</v>
      </c>
      <c r="H86" s="79" t="s">
        <v>540</v>
      </c>
      <c r="I86" s="39">
        <v>1</v>
      </c>
      <c r="J86" s="39">
        <v>40</v>
      </c>
      <c r="K86" s="95">
        <v>2000000</v>
      </c>
      <c r="L86" s="95">
        <v>2000000</v>
      </c>
      <c r="M86" s="32" t="s">
        <v>91</v>
      </c>
      <c r="N86" s="37" t="s">
        <v>693</v>
      </c>
      <c r="O86" s="50" t="s">
        <v>145</v>
      </c>
      <c r="P86" s="83" t="s">
        <v>829</v>
      </c>
    </row>
    <row r="87" spans="1:16" s="40" customFormat="1" ht="27" customHeight="1">
      <c r="A87" s="39">
        <v>76</v>
      </c>
      <c r="B87" s="39" t="s">
        <v>339</v>
      </c>
      <c r="C87" s="39" t="s">
        <v>320</v>
      </c>
      <c r="D87" s="39" t="s">
        <v>146</v>
      </c>
      <c r="E87" s="46" t="s">
        <v>469</v>
      </c>
      <c r="F87" s="47" t="s">
        <v>470</v>
      </c>
      <c r="G87" s="39" t="s">
        <v>545</v>
      </c>
      <c r="H87" s="78" t="s">
        <v>251</v>
      </c>
      <c r="I87" s="39">
        <v>1</v>
      </c>
      <c r="J87" s="39">
        <v>40</v>
      </c>
      <c r="K87" s="95">
        <v>2000000</v>
      </c>
      <c r="L87" s="95">
        <v>2000000</v>
      </c>
      <c r="M87" s="32" t="s">
        <v>91</v>
      </c>
      <c r="N87" s="37" t="s">
        <v>694</v>
      </c>
      <c r="O87" s="51" t="s">
        <v>145</v>
      </c>
      <c r="P87" s="83" t="s">
        <v>829</v>
      </c>
    </row>
    <row r="88" spans="1:16" s="40" customFormat="1" ht="27" customHeight="1">
      <c r="A88" s="39">
        <v>77</v>
      </c>
      <c r="B88" s="39" t="s">
        <v>247</v>
      </c>
      <c r="C88" s="39" t="s">
        <v>147</v>
      </c>
      <c r="D88" s="39" t="s">
        <v>147</v>
      </c>
      <c r="E88" s="46" t="s">
        <v>269</v>
      </c>
      <c r="F88" s="47" t="s">
        <v>110</v>
      </c>
      <c r="G88" s="39" t="s">
        <v>569</v>
      </c>
      <c r="H88" s="78" t="s">
        <v>570</v>
      </c>
      <c r="I88" s="39">
        <v>1</v>
      </c>
      <c r="J88" s="39">
        <v>10</v>
      </c>
      <c r="K88" s="95">
        <v>500000</v>
      </c>
      <c r="L88" s="95">
        <v>500000</v>
      </c>
      <c r="M88" s="32" t="s">
        <v>132</v>
      </c>
      <c r="N88" s="37" t="s">
        <v>261</v>
      </c>
      <c r="O88" s="51" t="s">
        <v>145</v>
      </c>
      <c r="P88" s="83" t="s">
        <v>829</v>
      </c>
    </row>
    <row r="89" spans="1:16" s="40" customFormat="1" ht="27" customHeight="1">
      <c r="A89" s="39">
        <v>78</v>
      </c>
      <c r="B89" s="39" t="s">
        <v>340</v>
      </c>
      <c r="C89" s="39" t="s">
        <v>336</v>
      </c>
      <c r="D89" s="39" t="s">
        <v>146</v>
      </c>
      <c r="E89" s="46" t="s">
        <v>120</v>
      </c>
      <c r="F89" s="47" t="s">
        <v>471</v>
      </c>
      <c r="G89" s="39" t="s">
        <v>539</v>
      </c>
      <c r="H89" s="78" t="s">
        <v>540</v>
      </c>
      <c r="I89" s="39">
        <v>1</v>
      </c>
      <c r="J89" s="39">
        <v>40</v>
      </c>
      <c r="K89" s="95">
        <v>2000000</v>
      </c>
      <c r="L89" s="95">
        <v>2000000</v>
      </c>
      <c r="M89" s="32" t="s">
        <v>91</v>
      </c>
      <c r="N89" s="37" t="s">
        <v>266</v>
      </c>
      <c r="O89" s="51" t="s">
        <v>145</v>
      </c>
      <c r="P89" s="83" t="s">
        <v>829</v>
      </c>
    </row>
    <row r="90" spans="1:16" s="40" customFormat="1" ht="27" customHeight="1">
      <c r="A90" s="39">
        <v>79</v>
      </c>
      <c r="B90" s="39" t="s">
        <v>340</v>
      </c>
      <c r="C90" s="39" t="s">
        <v>274</v>
      </c>
      <c r="D90" s="39" t="s">
        <v>146</v>
      </c>
      <c r="E90" s="46" t="s">
        <v>120</v>
      </c>
      <c r="F90" s="47" t="s">
        <v>471</v>
      </c>
      <c r="G90" s="39" t="s">
        <v>539</v>
      </c>
      <c r="H90" s="78" t="s">
        <v>540</v>
      </c>
      <c r="I90" s="39">
        <v>1</v>
      </c>
      <c r="J90" s="39">
        <v>40</v>
      </c>
      <c r="K90" s="95">
        <v>2000000</v>
      </c>
      <c r="L90" s="95">
        <v>2000000</v>
      </c>
      <c r="M90" s="32" t="s">
        <v>91</v>
      </c>
      <c r="N90" s="37" t="s">
        <v>695</v>
      </c>
      <c r="O90" s="51" t="s">
        <v>145</v>
      </c>
      <c r="P90" s="83" t="s">
        <v>829</v>
      </c>
    </row>
    <row r="91" spans="1:16" s="40" customFormat="1" ht="27" customHeight="1">
      <c r="A91" s="39">
        <v>80</v>
      </c>
      <c r="B91" s="39" t="s">
        <v>341</v>
      </c>
      <c r="C91" s="39" t="s">
        <v>288</v>
      </c>
      <c r="D91" s="39" t="s">
        <v>146</v>
      </c>
      <c r="E91" s="46" t="s">
        <v>472</v>
      </c>
      <c r="F91" s="47" t="s">
        <v>473</v>
      </c>
      <c r="G91" s="39" t="s">
        <v>554</v>
      </c>
      <c r="H91" s="78" t="s">
        <v>555</v>
      </c>
      <c r="I91" s="39">
        <v>1</v>
      </c>
      <c r="J91" s="39">
        <v>12</v>
      </c>
      <c r="K91" s="95">
        <v>600000</v>
      </c>
      <c r="L91" s="95">
        <v>600000</v>
      </c>
      <c r="M91" s="32" t="s">
        <v>136</v>
      </c>
      <c r="N91" s="37" t="s">
        <v>696</v>
      </c>
      <c r="O91" s="51" t="s">
        <v>145</v>
      </c>
      <c r="P91" s="83" t="s">
        <v>831</v>
      </c>
    </row>
    <row r="92" spans="1:16" s="40" customFormat="1" ht="27" customHeight="1">
      <c r="A92" s="39">
        <v>81</v>
      </c>
      <c r="B92" s="39" t="s">
        <v>229</v>
      </c>
      <c r="C92" s="39" t="s">
        <v>147</v>
      </c>
      <c r="D92" s="39" t="s">
        <v>147</v>
      </c>
      <c r="E92" s="46" t="s">
        <v>3</v>
      </c>
      <c r="F92" s="47" t="s">
        <v>2</v>
      </c>
      <c r="G92" s="39" t="s">
        <v>569</v>
      </c>
      <c r="H92" s="78" t="s">
        <v>570</v>
      </c>
      <c r="I92" s="39">
        <v>1</v>
      </c>
      <c r="J92" s="39">
        <v>10</v>
      </c>
      <c r="K92" s="95">
        <v>500000</v>
      </c>
      <c r="L92" s="95">
        <v>500000</v>
      </c>
      <c r="M92" s="32" t="s">
        <v>132</v>
      </c>
      <c r="N92" s="37" t="s">
        <v>203</v>
      </c>
      <c r="O92" s="51" t="s">
        <v>145</v>
      </c>
      <c r="P92" s="83" t="s">
        <v>842</v>
      </c>
    </row>
    <row r="93" spans="1:16" s="40" customFormat="1" ht="27" customHeight="1">
      <c r="A93" s="39">
        <v>82</v>
      </c>
      <c r="B93" s="39" t="s">
        <v>230</v>
      </c>
      <c r="C93" s="83" t="s">
        <v>147</v>
      </c>
      <c r="D93" s="39" t="s">
        <v>147</v>
      </c>
      <c r="E93" s="46" t="s">
        <v>4</v>
      </c>
      <c r="F93" s="47" t="s">
        <v>192</v>
      </c>
      <c r="G93" s="39" t="s">
        <v>569</v>
      </c>
      <c r="H93" s="78" t="s">
        <v>570</v>
      </c>
      <c r="I93" s="39">
        <v>1</v>
      </c>
      <c r="J93" s="39">
        <v>10</v>
      </c>
      <c r="K93" s="95">
        <v>500000</v>
      </c>
      <c r="L93" s="95">
        <v>500000</v>
      </c>
      <c r="M93" s="32" t="s">
        <v>132</v>
      </c>
      <c r="N93" s="37" t="s">
        <v>16</v>
      </c>
      <c r="O93" s="50" t="s">
        <v>145</v>
      </c>
      <c r="P93" s="83" t="s">
        <v>827</v>
      </c>
    </row>
    <row r="94" spans="1:16" s="40" customFormat="1" ht="27" customHeight="1">
      <c r="A94" s="39">
        <v>83</v>
      </c>
      <c r="B94" s="39" t="s">
        <v>65</v>
      </c>
      <c r="C94" s="39" t="s">
        <v>342</v>
      </c>
      <c r="D94" s="39" t="s">
        <v>242</v>
      </c>
      <c r="E94" s="46" t="s">
        <v>124</v>
      </c>
      <c r="F94" s="47" t="s">
        <v>126</v>
      </c>
      <c r="G94" s="39" t="s">
        <v>571</v>
      </c>
      <c r="H94" s="78" t="s">
        <v>572</v>
      </c>
      <c r="I94" s="39">
        <v>1</v>
      </c>
      <c r="J94" s="39">
        <v>14</v>
      </c>
      <c r="K94" s="95">
        <v>650000</v>
      </c>
      <c r="L94" s="95">
        <v>650000</v>
      </c>
      <c r="M94" s="32" t="s">
        <v>135</v>
      </c>
      <c r="N94" s="37" t="s">
        <v>697</v>
      </c>
      <c r="O94" s="50" t="s">
        <v>145</v>
      </c>
      <c r="P94" s="83" t="s">
        <v>843</v>
      </c>
    </row>
    <row r="95" spans="1:16" s="40" customFormat="1" ht="27" customHeight="1">
      <c r="A95" s="39">
        <v>84</v>
      </c>
      <c r="B95" s="39" t="s">
        <v>65</v>
      </c>
      <c r="C95" s="39" t="s">
        <v>342</v>
      </c>
      <c r="D95" s="39" t="s">
        <v>242</v>
      </c>
      <c r="E95" s="46" t="s">
        <v>124</v>
      </c>
      <c r="F95" s="47" t="s">
        <v>126</v>
      </c>
      <c r="G95" s="39" t="s">
        <v>571</v>
      </c>
      <c r="H95" s="78" t="s">
        <v>572</v>
      </c>
      <c r="I95" s="39">
        <v>1</v>
      </c>
      <c r="J95" s="39">
        <v>14</v>
      </c>
      <c r="K95" s="95">
        <v>650000</v>
      </c>
      <c r="L95" s="95">
        <v>650000</v>
      </c>
      <c r="M95" s="32" t="s">
        <v>135</v>
      </c>
      <c r="N95" s="37" t="s">
        <v>698</v>
      </c>
      <c r="O95" s="50" t="s">
        <v>145</v>
      </c>
      <c r="P95" s="83" t="s">
        <v>843</v>
      </c>
    </row>
    <row r="96" spans="1:16" s="40" customFormat="1" ht="27" customHeight="1">
      <c r="A96" s="39">
        <v>85</v>
      </c>
      <c r="B96" s="39" t="s">
        <v>65</v>
      </c>
      <c r="C96" s="39" t="s">
        <v>343</v>
      </c>
      <c r="D96" s="39" t="s">
        <v>242</v>
      </c>
      <c r="E96" s="46" t="s">
        <v>124</v>
      </c>
      <c r="F96" s="47" t="s">
        <v>126</v>
      </c>
      <c r="G96" s="39" t="s">
        <v>571</v>
      </c>
      <c r="H96" s="78" t="s">
        <v>572</v>
      </c>
      <c r="I96" s="39">
        <v>1</v>
      </c>
      <c r="J96" s="39">
        <v>14</v>
      </c>
      <c r="K96" s="95">
        <v>650000</v>
      </c>
      <c r="L96" s="95">
        <v>650000</v>
      </c>
      <c r="M96" s="32" t="s">
        <v>135</v>
      </c>
      <c r="N96" s="37" t="s">
        <v>699</v>
      </c>
      <c r="O96" s="50" t="s">
        <v>145</v>
      </c>
      <c r="P96" s="83" t="s">
        <v>843</v>
      </c>
    </row>
    <row r="97" spans="1:16" s="40" customFormat="1" ht="27" customHeight="1">
      <c r="A97" s="39">
        <v>86</v>
      </c>
      <c r="B97" s="39" t="s">
        <v>65</v>
      </c>
      <c r="C97" s="39" t="s">
        <v>240</v>
      </c>
      <c r="D97" s="39" t="s">
        <v>242</v>
      </c>
      <c r="E97" s="46" t="s">
        <v>124</v>
      </c>
      <c r="F97" s="47" t="s">
        <v>126</v>
      </c>
      <c r="G97" s="39" t="s">
        <v>571</v>
      </c>
      <c r="H97" s="78" t="s">
        <v>572</v>
      </c>
      <c r="I97" s="39">
        <v>1</v>
      </c>
      <c r="J97" s="39">
        <v>14</v>
      </c>
      <c r="K97" s="95">
        <v>650000</v>
      </c>
      <c r="L97" s="95">
        <v>650000</v>
      </c>
      <c r="M97" s="32" t="s">
        <v>135</v>
      </c>
      <c r="N97" s="37" t="s">
        <v>700</v>
      </c>
      <c r="O97" s="50" t="s">
        <v>145</v>
      </c>
      <c r="P97" s="83" t="s">
        <v>843</v>
      </c>
    </row>
    <row r="98" spans="1:16" s="40" customFormat="1" ht="27" customHeight="1">
      <c r="A98" s="39">
        <v>87</v>
      </c>
      <c r="B98" s="39" t="s">
        <v>65</v>
      </c>
      <c r="C98" s="39" t="s">
        <v>286</v>
      </c>
      <c r="D98" s="39" t="s">
        <v>146</v>
      </c>
      <c r="E98" s="46" t="s">
        <v>124</v>
      </c>
      <c r="F98" s="47" t="s">
        <v>126</v>
      </c>
      <c r="G98" s="39" t="s">
        <v>546</v>
      </c>
      <c r="H98" s="78" t="s">
        <v>547</v>
      </c>
      <c r="I98" s="39">
        <v>1</v>
      </c>
      <c r="J98" s="39">
        <v>40</v>
      </c>
      <c r="K98" s="95">
        <v>2000000</v>
      </c>
      <c r="L98" s="95">
        <v>2000000</v>
      </c>
      <c r="M98" s="32" t="s">
        <v>91</v>
      </c>
      <c r="N98" s="37" t="s">
        <v>701</v>
      </c>
      <c r="O98" s="50" t="s">
        <v>145</v>
      </c>
      <c r="P98" s="83" t="s">
        <v>843</v>
      </c>
    </row>
    <row r="99" spans="1:16" s="40" customFormat="1" ht="27" customHeight="1">
      <c r="A99" s="39">
        <v>88</v>
      </c>
      <c r="B99" s="39" t="s">
        <v>66</v>
      </c>
      <c r="C99" s="39" t="s">
        <v>147</v>
      </c>
      <c r="D99" s="39" t="s">
        <v>147</v>
      </c>
      <c r="E99" s="46" t="s">
        <v>82</v>
      </c>
      <c r="F99" s="47" t="s">
        <v>148</v>
      </c>
      <c r="G99" s="39" t="s">
        <v>258</v>
      </c>
      <c r="H99" s="78" t="s">
        <v>259</v>
      </c>
      <c r="I99" s="39">
        <v>1</v>
      </c>
      <c r="J99" s="39">
        <v>30</v>
      </c>
      <c r="K99" s="95">
        <v>1500000</v>
      </c>
      <c r="L99" s="95">
        <v>1500000</v>
      </c>
      <c r="M99" s="32" t="s">
        <v>133</v>
      </c>
      <c r="N99" s="37" t="s">
        <v>92</v>
      </c>
      <c r="O99" s="51" t="s">
        <v>145</v>
      </c>
      <c r="P99" s="83" t="s">
        <v>844</v>
      </c>
    </row>
    <row r="100" spans="1:16" s="40" customFormat="1" ht="27" customHeight="1">
      <c r="A100" s="39">
        <v>89</v>
      </c>
      <c r="B100" s="39" t="s">
        <v>66</v>
      </c>
      <c r="C100" s="39" t="s">
        <v>147</v>
      </c>
      <c r="D100" s="39" t="s">
        <v>147</v>
      </c>
      <c r="E100" s="46" t="s">
        <v>82</v>
      </c>
      <c r="F100" s="47" t="s">
        <v>148</v>
      </c>
      <c r="G100" s="39" t="s">
        <v>258</v>
      </c>
      <c r="H100" s="78" t="s">
        <v>576</v>
      </c>
      <c r="I100" s="39">
        <v>1</v>
      </c>
      <c r="J100" s="39">
        <v>30</v>
      </c>
      <c r="K100" s="95">
        <v>1500000</v>
      </c>
      <c r="L100" s="95">
        <v>1500000</v>
      </c>
      <c r="M100" s="32" t="s">
        <v>133</v>
      </c>
      <c r="N100" s="37" t="s">
        <v>205</v>
      </c>
      <c r="O100" s="51" t="s">
        <v>145</v>
      </c>
      <c r="P100" s="83" t="s">
        <v>844</v>
      </c>
    </row>
    <row r="101" spans="1:16" s="40" customFormat="1" ht="27" customHeight="1">
      <c r="A101" s="39">
        <v>90</v>
      </c>
      <c r="B101" s="39" t="s">
        <v>344</v>
      </c>
      <c r="C101" s="39" t="s">
        <v>147</v>
      </c>
      <c r="D101" s="39" t="s">
        <v>147</v>
      </c>
      <c r="E101" s="46" t="s">
        <v>474</v>
      </c>
      <c r="F101" s="47" t="s">
        <v>445</v>
      </c>
      <c r="G101" s="39" t="s">
        <v>258</v>
      </c>
      <c r="H101" s="78" t="s">
        <v>259</v>
      </c>
      <c r="I101" s="39">
        <v>1</v>
      </c>
      <c r="J101" s="39">
        <v>20</v>
      </c>
      <c r="K101" s="95">
        <v>1000000</v>
      </c>
      <c r="L101" s="95">
        <v>1000000</v>
      </c>
      <c r="M101" s="32" t="s">
        <v>132</v>
      </c>
      <c r="N101" s="37" t="s">
        <v>702</v>
      </c>
      <c r="O101" s="51" t="s">
        <v>19</v>
      </c>
      <c r="P101" s="83" t="s">
        <v>845</v>
      </c>
    </row>
    <row r="102" spans="1:16" s="40" customFormat="1" ht="27" customHeight="1">
      <c r="A102" s="39">
        <v>91</v>
      </c>
      <c r="B102" s="39" t="s">
        <v>345</v>
      </c>
      <c r="C102" s="39" t="s">
        <v>280</v>
      </c>
      <c r="D102" s="39" t="s">
        <v>146</v>
      </c>
      <c r="E102" s="46" t="s">
        <v>475</v>
      </c>
      <c r="F102" s="47" t="s">
        <v>476</v>
      </c>
      <c r="G102" s="39" t="s">
        <v>539</v>
      </c>
      <c r="H102" s="78" t="s">
        <v>540</v>
      </c>
      <c r="I102" s="39">
        <v>1</v>
      </c>
      <c r="J102" s="39">
        <v>40</v>
      </c>
      <c r="K102" s="95">
        <v>2000000</v>
      </c>
      <c r="L102" s="95">
        <v>2000000</v>
      </c>
      <c r="M102" s="32" t="s">
        <v>91</v>
      </c>
      <c r="N102" s="37" t="s">
        <v>703</v>
      </c>
      <c r="O102" s="51" t="s">
        <v>145</v>
      </c>
      <c r="P102" s="83" t="s">
        <v>846</v>
      </c>
    </row>
    <row r="103" spans="1:16" s="40" customFormat="1" ht="27" customHeight="1">
      <c r="A103" s="39">
        <v>92</v>
      </c>
      <c r="B103" s="39" t="s">
        <v>345</v>
      </c>
      <c r="C103" s="39" t="s">
        <v>280</v>
      </c>
      <c r="D103" s="39" t="s">
        <v>146</v>
      </c>
      <c r="E103" s="46" t="s">
        <v>475</v>
      </c>
      <c r="F103" s="47" t="s">
        <v>476</v>
      </c>
      <c r="G103" s="39" t="s">
        <v>539</v>
      </c>
      <c r="H103" s="78" t="s">
        <v>540</v>
      </c>
      <c r="I103" s="39">
        <v>1</v>
      </c>
      <c r="J103" s="39">
        <v>40</v>
      </c>
      <c r="K103" s="95">
        <v>2000000</v>
      </c>
      <c r="L103" s="95">
        <v>2000000</v>
      </c>
      <c r="M103" s="32" t="s">
        <v>91</v>
      </c>
      <c r="N103" s="37" t="s">
        <v>704</v>
      </c>
      <c r="O103" s="51" t="s">
        <v>145</v>
      </c>
      <c r="P103" s="83" t="s">
        <v>846</v>
      </c>
    </row>
    <row r="104" spans="1:16" s="40" customFormat="1" ht="27" customHeight="1">
      <c r="A104" s="39">
        <v>93</v>
      </c>
      <c r="B104" s="39" t="s">
        <v>67</v>
      </c>
      <c r="C104" s="39" t="s">
        <v>147</v>
      </c>
      <c r="D104" s="39" t="s">
        <v>147</v>
      </c>
      <c r="E104" s="46" t="s">
        <v>83</v>
      </c>
      <c r="F104" s="47" t="s">
        <v>84</v>
      </c>
      <c r="G104" s="39" t="s">
        <v>573</v>
      </c>
      <c r="H104" s="78" t="s">
        <v>574</v>
      </c>
      <c r="I104" s="39">
        <v>1</v>
      </c>
      <c r="J104" s="39">
        <v>20</v>
      </c>
      <c r="K104" s="95">
        <v>1000000</v>
      </c>
      <c r="L104" s="95">
        <v>1000000</v>
      </c>
      <c r="M104" s="32" t="s">
        <v>131</v>
      </c>
      <c r="N104" s="37" t="s">
        <v>141</v>
      </c>
      <c r="O104" s="51" t="s">
        <v>145</v>
      </c>
      <c r="P104" s="83" t="s">
        <v>841</v>
      </c>
    </row>
    <row r="105" spans="1:16" s="40" customFormat="1" ht="27" customHeight="1">
      <c r="A105" s="39">
        <v>94</v>
      </c>
      <c r="B105" s="39" t="s">
        <v>346</v>
      </c>
      <c r="C105" s="39" t="s">
        <v>282</v>
      </c>
      <c r="D105" s="39" t="s">
        <v>146</v>
      </c>
      <c r="E105" s="46" t="s">
        <v>477</v>
      </c>
      <c r="F105" s="47" t="s">
        <v>149</v>
      </c>
      <c r="G105" s="39" t="s">
        <v>539</v>
      </c>
      <c r="H105" s="78" t="s">
        <v>540</v>
      </c>
      <c r="I105" s="39">
        <v>1</v>
      </c>
      <c r="J105" s="39">
        <v>40</v>
      </c>
      <c r="K105" s="95">
        <v>2000000</v>
      </c>
      <c r="L105" s="95">
        <v>2000000</v>
      </c>
      <c r="M105" s="32" t="s">
        <v>91</v>
      </c>
      <c r="N105" s="37" t="s">
        <v>705</v>
      </c>
      <c r="O105" s="51" t="s">
        <v>145</v>
      </c>
      <c r="P105" s="83" t="s">
        <v>845</v>
      </c>
    </row>
    <row r="106" spans="1:16" s="40" customFormat="1" ht="27" customHeight="1">
      <c r="A106" s="39">
        <v>95</v>
      </c>
      <c r="B106" s="39" t="s">
        <v>68</v>
      </c>
      <c r="C106" s="39" t="s">
        <v>147</v>
      </c>
      <c r="D106" s="39" t="s">
        <v>147</v>
      </c>
      <c r="E106" s="46" t="s">
        <v>129</v>
      </c>
      <c r="F106" s="47" t="s">
        <v>148</v>
      </c>
      <c r="G106" s="39" t="s">
        <v>575</v>
      </c>
      <c r="H106" s="78" t="s">
        <v>576</v>
      </c>
      <c r="I106" s="39">
        <v>1</v>
      </c>
      <c r="J106" s="39">
        <v>30</v>
      </c>
      <c r="K106" s="95">
        <v>1500000</v>
      </c>
      <c r="L106" s="95">
        <v>1500000</v>
      </c>
      <c r="M106" s="32" t="s">
        <v>262</v>
      </c>
      <c r="N106" s="37" t="s">
        <v>137</v>
      </c>
      <c r="O106" s="50" t="s">
        <v>145</v>
      </c>
      <c r="P106" s="83" t="s">
        <v>847</v>
      </c>
    </row>
    <row r="107" spans="1:16" s="40" customFormat="1" ht="27" customHeight="1">
      <c r="A107" s="39">
        <v>96</v>
      </c>
      <c r="B107" s="39" t="s">
        <v>347</v>
      </c>
      <c r="C107" s="39" t="s">
        <v>288</v>
      </c>
      <c r="D107" s="39" t="s">
        <v>146</v>
      </c>
      <c r="E107" s="46" t="s">
        <v>119</v>
      </c>
      <c r="F107" s="47" t="s">
        <v>478</v>
      </c>
      <c r="G107" s="39" t="s">
        <v>548</v>
      </c>
      <c r="H107" s="78" t="s">
        <v>549</v>
      </c>
      <c r="I107" s="39">
        <v>1</v>
      </c>
      <c r="J107" s="39">
        <v>40</v>
      </c>
      <c r="K107" s="95">
        <v>2000000</v>
      </c>
      <c r="L107" s="95">
        <v>2000000</v>
      </c>
      <c r="M107" s="32" t="s">
        <v>91</v>
      </c>
      <c r="N107" s="37" t="s">
        <v>706</v>
      </c>
      <c r="O107" s="51" t="s">
        <v>145</v>
      </c>
      <c r="P107" s="83" t="s">
        <v>848</v>
      </c>
    </row>
    <row r="108" spans="1:16" s="40" customFormat="1" ht="27" customHeight="1">
      <c r="A108" s="39">
        <v>97</v>
      </c>
      <c r="B108" s="39" t="s">
        <v>347</v>
      </c>
      <c r="C108" s="39" t="s">
        <v>290</v>
      </c>
      <c r="D108" s="39" t="s">
        <v>146</v>
      </c>
      <c r="E108" s="46" t="s">
        <v>119</v>
      </c>
      <c r="F108" s="47" t="s">
        <v>478</v>
      </c>
      <c r="G108" s="39" t="s">
        <v>548</v>
      </c>
      <c r="H108" s="78" t="s">
        <v>549</v>
      </c>
      <c r="I108" s="39">
        <v>1</v>
      </c>
      <c r="J108" s="39">
        <v>40</v>
      </c>
      <c r="K108" s="95">
        <v>2000000</v>
      </c>
      <c r="L108" s="95">
        <v>2000000</v>
      </c>
      <c r="M108" s="32" t="s">
        <v>91</v>
      </c>
      <c r="N108" s="37" t="s">
        <v>707</v>
      </c>
      <c r="O108" s="51" t="s">
        <v>145</v>
      </c>
      <c r="P108" s="83" t="s">
        <v>848</v>
      </c>
    </row>
    <row r="109" spans="1:16" s="40" customFormat="1" ht="27" customHeight="1">
      <c r="A109" s="39">
        <v>98</v>
      </c>
      <c r="B109" s="39" t="s">
        <v>347</v>
      </c>
      <c r="C109" s="39" t="s">
        <v>147</v>
      </c>
      <c r="D109" s="39" t="s">
        <v>147</v>
      </c>
      <c r="E109" s="46" t="s">
        <v>119</v>
      </c>
      <c r="F109" s="47" t="s">
        <v>478</v>
      </c>
      <c r="G109" s="39" t="s">
        <v>577</v>
      </c>
      <c r="H109" s="78" t="s">
        <v>578</v>
      </c>
      <c r="I109" s="39">
        <v>1</v>
      </c>
      <c r="J109" s="39">
        <v>60</v>
      </c>
      <c r="K109" s="95">
        <v>3000000</v>
      </c>
      <c r="L109" s="95">
        <v>3000000</v>
      </c>
      <c r="M109" s="32" t="s">
        <v>133</v>
      </c>
      <c r="N109" s="37" t="s">
        <v>708</v>
      </c>
      <c r="O109" s="51" t="s">
        <v>19</v>
      </c>
      <c r="P109" s="83" t="s">
        <v>848</v>
      </c>
    </row>
    <row r="110" spans="1:16" s="40" customFormat="1" ht="27" customHeight="1">
      <c r="A110" s="39">
        <v>99</v>
      </c>
      <c r="B110" s="39" t="s">
        <v>348</v>
      </c>
      <c r="C110" s="39" t="s">
        <v>278</v>
      </c>
      <c r="D110" s="39" t="s">
        <v>146</v>
      </c>
      <c r="E110" s="46" t="s">
        <v>479</v>
      </c>
      <c r="F110" s="47" t="s">
        <v>480</v>
      </c>
      <c r="G110" s="39" t="s">
        <v>543</v>
      </c>
      <c r="H110" s="78" t="s">
        <v>544</v>
      </c>
      <c r="I110" s="39">
        <v>1</v>
      </c>
      <c r="J110" s="39">
        <v>12</v>
      </c>
      <c r="K110" s="95">
        <v>600000</v>
      </c>
      <c r="L110" s="95">
        <v>600000</v>
      </c>
      <c r="M110" s="32" t="s">
        <v>136</v>
      </c>
      <c r="N110" s="37" t="s">
        <v>709</v>
      </c>
      <c r="O110" s="51" t="s">
        <v>145</v>
      </c>
      <c r="P110" s="83" t="s">
        <v>849</v>
      </c>
    </row>
    <row r="111" spans="1:16" s="40" customFormat="1" ht="27" customHeight="1">
      <c r="A111" s="39">
        <v>100</v>
      </c>
      <c r="B111" s="39" t="s">
        <v>349</v>
      </c>
      <c r="C111" s="39" t="s">
        <v>147</v>
      </c>
      <c r="D111" s="39" t="s">
        <v>147</v>
      </c>
      <c r="E111" s="46" t="s">
        <v>120</v>
      </c>
      <c r="F111" s="47" t="s">
        <v>481</v>
      </c>
      <c r="G111" s="39" t="s">
        <v>579</v>
      </c>
      <c r="H111" s="78" t="s">
        <v>580</v>
      </c>
      <c r="I111" s="39">
        <v>1</v>
      </c>
      <c r="J111" s="39">
        <v>40</v>
      </c>
      <c r="K111" s="95">
        <v>2000000</v>
      </c>
      <c r="L111" s="95">
        <v>2000000</v>
      </c>
      <c r="M111" s="32" t="s">
        <v>131</v>
      </c>
      <c r="N111" s="37" t="s">
        <v>710</v>
      </c>
      <c r="O111" s="51" t="s">
        <v>19</v>
      </c>
      <c r="P111" s="83" t="s">
        <v>848</v>
      </c>
    </row>
    <row r="112" spans="1:16" s="40" customFormat="1" ht="27" customHeight="1">
      <c r="A112" s="39">
        <v>101</v>
      </c>
      <c r="B112" s="39" t="s">
        <v>350</v>
      </c>
      <c r="C112" s="39" t="s">
        <v>147</v>
      </c>
      <c r="D112" s="39" t="s">
        <v>147</v>
      </c>
      <c r="E112" s="46" t="s">
        <v>482</v>
      </c>
      <c r="F112" s="47" t="s">
        <v>272</v>
      </c>
      <c r="G112" s="39" t="s">
        <v>579</v>
      </c>
      <c r="H112" s="78" t="s">
        <v>580</v>
      </c>
      <c r="I112" s="39">
        <v>1</v>
      </c>
      <c r="J112" s="39">
        <v>20</v>
      </c>
      <c r="K112" s="95">
        <v>1000000</v>
      </c>
      <c r="L112" s="95">
        <v>1000000</v>
      </c>
      <c r="M112" s="32" t="s">
        <v>131</v>
      </c>
      <c r="N112" s="37" t="s">
        <v>711</v>
      </c>
      <c r="O112" s="51" t="s">
        <v>19</v>
      </c>
      <c r="P112" s="83" t="s">
        <v>850</v>
      </c>
    </row>
    <row r="113" spans="1:16" s="40" customFormat="1" ht="27" customHeight="1">
      <c r="A113" s="39">
        <v>102</v>
      </c>
      <c r="B113" s="39" t="s">
        <v>177</v>
      </c>
      <c r="C113" s="39" t="s">
        <v>147</v>
      </c>
      <c r="D113" s="39" t="s">
        <v>147</v>
      </c>
      <c r="E113" s="46" t="s">
        <v>123</v>
      </c>
      <c r="F113" s="47" t="s">
        <v>117</v>
      </c>
      <c r="G113" s="39" t="s">
        <v>579</v>
      </c>
      <c r="H113" s="78" t="s">
        <v>580</v>
      </c>
      <c r="I113" s="39">
        <v>1</v>
      </c>
      <c r="J113" s="39">
        <v>20</v>
      </c>
      <c r="K113" s="95">
        <v>1000000</v>
      </c>
      <c r="L113" s="95">
        <v>1000000</v>
      </c>
      <c r="M113" s="32" t="s">
        <v>131</v>
      </c>
      <c r="N113" s="37" t="s">
        <v>101</v>
      </c>
      <c r="O113" s="51" t="s">
        <v>145</v>
      </c>
      <c r="P113" s="83" t="s">
        <v>851</v>
      </c>
    </row>
    <row r="114" spans="1:16" s="40" customFormat="1" ht="27" customHeight="1">
      <c r="A114" s="39">
        <v>103</v>
      </c>
      <c r="B114" s="39" t="s">
        <v>177</v>
      </c>
      <c r="C114" s="39" t="s">
        <v>147</v>
      </c>
      <c r="D114" s="39" t="s">
        <v>147</v>
      </c>
      <c r="E114" s="46" t="s">
        <v>123</v>
      </c>
      <c r="F114" s="47" t="s">
        <v>117</v>
      </c>
      <c r="G114" s="39" t="s">
        <v>579</v>
      </c>
      <c r="H114" s="78" t="s">
        <v>580</v>
      </c>
      <c r="I114" s="39">
        <v>1</v>
      </c>
      <c r="J114" s="39">
        <v>20</v>
      </c>
      <c r="K114" s="95">
        <v>1000000</v>
      </c>
      <c r="L114" s="95">
        <v>1000000</v>
      </c>
      <c r="M114" s="32" t="s">
        <v>131</v>
      </c>
      <c r="N114" s="37" t="s">
        <v>127</v>
      </c>
      <c r="O114" s="51" t="s">
        <v>145</v>
      </c>
      <c r="P114" s="83" t="s">
        <v>851</v>
      </c>
    </row>
    <row r="115" spans="1:16" s="40" customFormat="1" ht="27" customHeight="1">
      <c r="A115" s="39">
        <v>104</v>
      </c>
      <c r="B115" s="39" t="s">
        <v>69</v>
      </c>
      <c r="C115" s="39" t="s">
        <v>274</v>
      </c>
      <c r="D115" s="39" t="s">
        <v>146</v>
      </c>
      <c r="E115" s="46" t="s">
        <v>85</v>
      </c>
      <c r="F115" s="47" t="s">
        <v>45</v>
      </c>
      <c r="G115" s="39" t="s">
        <v>539</v>
      </c>
      <c r="H115" s="78" t="s">
        <v>540</v>
      </c>
      <c r="I115" s="39">
        <v>1</v>
      </c>
      <c r="J115" s="39">
        <v>40</v>
      </c>
      <c r="K115" s="95">
        <v>2000000</v>
      </c>
      <c r="L115" s="95">
        <v>2000000</v>
      </c>
      <c r="M115" s="32" t="s">
        <v>91</v>
      </c>
      <c r="N115" s="37" t="s">
        <v>712</v>
      </c>
      <c r="O115" s="51" t="s">
        <v>145</v>
      </c>
      <c r="P115" s="83" t="s">
        <v>845</v>
      </c>
    </row>
    <row r="116" spans="1:16" s="40" customFormat="1" ht="27" customHeight="1">
      <c r="A116" s="39">
        <v>105</v>
      </c>
      <c r="B116" s="39" t="s">
        <v>69</v>
      </c>
      <c r="C116" s="39" t="s">
        <v>336</v>
      </c>
      <c r="D116" s="39" t="s">
        <v>146</v>
      </c>
      <c r="E116" s="46" t="s">
        <v>85</v>
      </c>
      <c r="F116" s="47" t="s">
        <v>45</v>
      </c>
      <c r="G116" s="39" t="s">
        <v>539</v>
      </c>
      <c r="H116" s="78" t="s">
        <v>540</v>
      </c>
      <c r="I116" s="39">
        <v>1</v>
      </c>
      <c r="J116" s="39">
        <v>40</v>
      </c>
      <c r="K116" s="95">
        <v>2000000</v>
      </c>
      <c r="L116" s="95">
        <v>2000000</v>
      </c>
      <c r="M116" s="32" t="s">
        <v>91</v>
      </c>
      <c r="N116" s="37" t="s">
        <v>713</v>
      </c>
      <c r="O116" s="50" t="s">
        <v>145</v>
      </c>
      <c r="P116" s="83" t="s">
        <v>845</v>
      </c>
    </row>
    <row r="117" spans="1:16" s="40" customFormat="1" ht="27" customHeight="1">
      <c r="A117" s="39">
        <v>106</v>
      </c>
      <c r="B117" s="39" t="s">
        <v>69</v>
      </c>
      <c r="C117" s="39" t="s">
        <v>147</v>
      </c>
      <c r="D117" s="39" t="s">
        <v>147</v>
      </c>
      <c r="E117" s="46" t="s">
        <v>85</v>
      </c>
      <c r="F117" s="47" t="s">
        <v>45</v>
      </c>
      <c r="G117" s="39" t="s">
        <v>579</v>
      </c>
      <c r="H117" s="78" t="s">
        <v>580</v>
      </c>
      <c r="I117" s="39">
        <v>1</v>
      </c>
      <c r="J117" s="39">
        <v>20</v>
      </c>
      <c r="K117" s="95">
        <v>1000000</v>
      </c>
      <c r="L117" s="95">
        <v>1000000</v>
      </c>
      <c r="M117" s="32" t="s">
        <v>131</v>
      </c>
      <c r="N117" s="37" t="s">
        <v>206</v>
      </c>
      <c r="O117" s="51" t="s">
        <v>145</v>
      </c>
      <c r="P117" s="83" t="s">
        <v>845</v>
      </c>
    </row>
    <row r="118" spans="1:16" s="40" customFormat="1" ht="27" customHeight="1">
      <c r="A118" s="39">
        <v>107</v>
      </c>
      <c r="B118" s="39" t="s">
        <v>351</v>
      </c>
      <c r="C118" s="39" t="s">
        <v>342</v>
      </c>
      <c r="D118" s="39" t="s">
        <v>242</v>
      </c>
      <c r="E118" s="46" t="s">
        <v>483</v>
      </c>
      <c r="F118" s="47" t="s">
        <v>484</v>
      </c>
      <c r="G118" s="39" t="s">
        <v>581</v>
      </c>
      <c r="H118" s="78" t="s">
        <v>582</v>
      </c>
      <c r="I118" s="39">
        <v>1</v>
      </c>
      <c r="J118" s="39">
        <v>14</v>
      </c>
      <c r="K118" s="95">
        <v>650000</v>
      </c>
      <c r="L118" s="95">
        <v>650000</v>
      </c>
      <c r="M118" s="32" t="s">
        <v>135</v>
      </c>
      <c r="N118" s="37" t="s">
        <v>714</v>
      </c>
      <c r="O118" s="51" t="s">
        <v>145</v>
      </c>
      <c r="P118" s="83" t="s">
        <v>836</v>
      </c>
    </row>
    <row r="119" spans="1:16" s="40" customFormat="1" ht="27" customHeight="1">
      <c r="A119" s="39">
        <v>108</v>
      </c>
      <c r="B119" s="39" t="s">
        <v>351</v>
      </c>
      <c r="C119" s="39" t="s">
        <v>342</v>
      </c>
      <c r="D119" s="39" t="s">
        <v>242</v>
      </c>
      <c r="E119" s="46" t="s">
        <v>483</v>
      </c>
      <c r="F119" s="47" t="s">
        <v>484</v>
      </c>
      <c r="G119" s="39" t="s">
        <v>581</v>
      </c>
      <c r="H119" s="78" t="s">
        <v>582</v>
      </c>
      <c r="I119" s="39">
        <v>1</v>
      </c>
      <c r="J119" s="39">
        <v>6</v>
      </c>
      <c r="K119" s="95">
        <v>400000</v>
      </c>
      <c r="L119" s="95">
        <v>400000</v>
      </c>
      <c r="M119" s="32" t="s">
        <v>134</v>
      </c>
      <c r="N119" s="37" t="s">
        <v>715</v>
      </c>
      <c r="O119" s="51" t="s">
        <v>145</v>
      </c>
      <c r="P119" s="83" t="s">
        <v>836</v>
      </c>
    </row>
    <row r="120" spans="1:16" s="40" customFormat="1" ht="27" customHeight="1">
      <c r="A120" s="39">
        <v>109</v>
      </c>
      <c r="B120" s="39" t="s">
        <v>352</v>
      </c>
      <c r="C120" s="39" t="s">
        <v>309</v>
      </c>
      <c r="D120" s="39" t="s">
        <v>146</v>
      </c>
      <c r="E120" s="46" t="s">
        <v>485</v>
      </c>
      <c r="F120" s="47" t="s">
        <v>103</v>
      </c>
      <c r="G120" s="39" t="s">
        <v>583</v>
      </c>
      <c r="H120" s="78" t="s">
        <v>553</v>
      </c>
      <c r="I120" s="39">
        <v>1</v>
      </c>
      <c r="J120" s="39">
        <v>28</v>
      </c>
      <c r="K120" s="95">
        <v>1400000</v>
      </c>
      <c r="L120" s="95">
        <v>1400000</v>
      </c>
      <c r="M120" s="32" t="s">
        <v>198</v>
      </c>
      <c r="N120" s="37" t="s">
        <v>716</v>
      </c>
      <c r="O120" s="51" t="s">
        <v>145</v>
      </c>
      <c r="P120" s="83" t="s">
        <v>852</v>
      </c>
    </row>
    <row r="121" spans="1:16" s="40" customFormat="1" ht="27" customHeight="1">
      <c r="A121" s="39">
        <v>110</v>
      </c>
      <c r="B121" s="39" t="s">
        <v>353</v>
      </c>
      <c r="C121" s="39" t="s">
        <v>342</v>
      </c>
      <c r="D121" s="39" t="s">
        <v>242</v>
      </c>
      <c r="E121" s="46" t="s">
        <v>486</v>
      </c>
      <c r="F121" s="47" t="s">
        <v>109</v>
      </c>
      <c r="G121" s="39" t="s">
        <v>584</v>
      </c>
      <c r="H121" s="78" t="s">
        <v>585</v>
      </c>
      <c r="I121" s="39">
        <v>1</v>
      </c>
      <c r="J121" s="39">
        <v>14</v>
      </c>
      <c r="K121" s="95">
        <v>650000</v>
      </c>
      <c r="L121" s="95">
        <v>650000</v>
      </c>
      <c r="M121" s="32" t="s">
        <v>135</v>
      </c>
      <c r="N121" s="37" t="s">
        <v>717</v>
      </c>
      <c r="O121" s="50" t="s">
        <v>145</v>
      </c>
      <c r="P121" s="83" t="s">
        <v>852</v>
      </c>
    </row>
    <row r="122" spans="1:16" s="40" customFormat="1" ht="27" customHeight="1">
      <c r="A122" s="39">
        <v>111</v>
      </c>
      <c r="B122" s="39" t="s">
        <v>354</v>
      </c>
      <c r="C122" s="39" t="s">
        <v>288</v>
      </c>
      <c r="D122" s="39" t="s">
        <v>146</v>
      </c>
      <c r="E122" s="46" t="s">
        <v>47</v>
      </c>
      <c r="F122" s="47" t="s">
        <v>487</v>
      </c>
      <c r="G122" s="39" t="s">
        <v>548</v>
      </c>
      <c r="H122" s="78" t="s">
        <v>549</v>
      </c>
      <c r="I122" s="39">
        <v>1</v>
      </c>
      <c r="J122" s="39">
        <v>40</v>
      </c>
      <c r="K122" s="95">
        <v>2000000</v>
      </c>
      <c r="L122" s="95">
        <v>2000000</v>
      </c>
      <c r="M122" s="32" t="s">
        <v>91</v>
      </c>
      <c r="N122" s="37" t="s">
        <v>718</v>
      </c>
      <c r="O122" s="51" t="s">
        <v>145</v>
      </c>
      <c r="P122" s="83" t="s">
        <v>848</v>
      </c>
    </row>
    <row r="123" spans="1:16" s="40" customFormat="1" ht="27" customHeight="1">
      <c r="A123" s="39">
        <v>112</v>
      </c>
      <c r="B123" s="39" t="s">
        <v>354</v>
      </c>
      <c r="C123" s="39" t="s">
        <v>288</v>
      </c>
      <c r="D123" s="39" t="s">
        <v>146</v>
      </c>
      <c r="E123" s="46" t="s">
        <v>47</v>
      </c>
      <c r="F123" s="47" t="s">
        <v>487</v>
      </c>
      <c r="G123" s="39" t="s">
        <v>548</v>
      </c>
      <c r="H123" s="78" t="s">
        <v>549</v>
      </c>
      <c r="I123" s="39">
        <v>1</v>
      </c>
      <c r="J123" s="39">
        <v>40</v>
      </c>
      <c r="K123" s="95">
        <v>2000000</v>
      </c>
      <c r="L123" s="95">
        <v>2000000</v>
      </c>
      <c r="M123" s="32" t="s">
        <v>91</v>
      </c>
      <c r="N123" s="37" t="s">
        <v>719</v>
      </c>
      <c r="O123" s="51" t="s">
        <v>145</v>
      </c>
      <c r="P123" s="83" t="s">
        <v>848</v>
      </c>
    </row>
    <row r="124" spans="1:16" s="40" customFormat="1" ht="27" customHeight="1">
      <c r="A124" s="39">
        <v>113</v>
      </c>
      <c r="B124" s="39" t="s">
        <v>354</v>
      </c>
      <c r="C124" s="39" t="s">
        <v>147</v>
      </c>
      <c r="D124" s="39" t="s">
        <v>147</v>
      </c>
      <c r="E124" s="46" t="s">
        <v>47</v>
      </c>
      <c r="F124" s="47" t="s">
        <v>487</v>
      </c>
      <c r="G124" s="39" t="s">
        <v>166</v>
      </c>
      <c r="H124" s="78" t="s">
        <v>167</v>
      </c>
      <c r="I124" s="39">
        <v>1</v>
      </c>
      <c r="J124" s="39">
        <v>20</v>
      </c>
      <c r="K124" s="95">
        <v>1000000</v>
      </c>
      <c r="L124" s="95">
        <v>1000000</v>
      </c>
      <c r="M124" s="32" t="s">
        <v>131</v>
      </c>
      <c r="N124" s="37" t="s">
        <v>720</v>
      </c>
      <c r="O124" s="51" t="s">
        <v>19</v>
      </c>
      <c r="P124" s="83" t="s">
        <v>848</v>
      </c>
    </row>
    <row r="125" spans="1:16" s="40" customFormat="1" ht="27" customHeight="1">
      <c r="A125" s="39">
        <v>114</v>
      </c>
      <c r="B125" s="39" t="s">
        <v>355</v>
      </c>
      <c r="C125" s="39" t="s">
        <v>342</v>
      </c>
      <c r="D125" s="39" t="s">
        <v>242</v>
      </c>
      <c r="E125" s="46" t="s">
        <v>488</v>
      </c>
      <c r="F125" s="47" t="s">
        <v>489</v>
      </c>
      <c r="G125" s="39" t="s">
        <v>586</v>
      </c>
      <c r="H125" s="78" t="s">
        <v>576</v>
      </c>
      <c r="I125" s="39">
        <v>1</v>
      </c>
      <c r="J125" s="39">
        <v>6</v>
      </c>
      <c r="K125" s="95">
        <v>400000</v>
      </c>
      <c r="L125" s="95">
        <v>400000</v>
      </c>
      <c r="M125" s="32" t="s">
        <v>134</v>
      </c>
      <c r="N125" s="37" t="s">
        <v>721</v>
      </c>
      <c r="O125" s="50" t="s">
        <v>145</v>
      </c>
      <c r="P125" s="83" t="s">
        <v>832</v>
      </c>
    </row>
    <row r="126" spans="1:16" s="40" customFormat="1" ht="27" customHeight="1">
      <c r="A126" s="39">
        <v>115</v>
      </c>
      <c r="B126" s="39" t="s">
        <v>355</v>
      </c>
      <c r="C126" s="39" t="s">
        <v>356</v>
      </c>
      <c r="D126" s="39" t="s">
        <v>242</v>
      </c>
      <c r="E126" s="46" t="s">
        <v>488</v>
      </c>
      <c r="F126" s="47" t="s">
        <v>489</v>
      </c>
      <c r="G126" s="39" t="s">
        <v>587</v>
      </c>
      <c r="H126" s="78" t="s">
        <v>588</v>
      </c>
      <c r="I126" s="39">
        <v>1</v>
      </c>
      <c r="J126" s="39">
        <v>12</v>
      </c>
      <c r="K126" s="95">
        <v>800000</v>
      </c>
      <c r="L126" s="95">
        <v>800000</v>
      </c>
      <c r="M126" s="32" t="s">
        <v>15</v>
      </c>
      <c r="N126" s="37" t="s">
        <v>722</v>
      </c>
      <c r="O126" s="50" t="s">
        <v>145</v>
      </c>
      <c r="P126" s="83" t="s">
        <v>832</v>
      </c>
    </row>
    <row r="127" spans="1:16" s="40" customFormat="1" ht="27" customHeight="1">
      <c r="A127" s="39">
        <v>116</v>
      </c>
      <c r="B127" s="39" t="s">
        <v>355</v>
      </c>
      <c r="C127" s="39" t="s">
        <v>356</v>
      </c>
      <c r="D127" s="39" t="s">
        <v>242</v>
      </c>
      <c r="E127" s="46" t="s">
        <v>488</v>
      </c>
      <c r="F127" s="47" t="s">
        <v>489</v>
      </c>
      <c r="G127" s="39" t="s">
        <v>587</v>
      </c>
      <c r="H127" s="78" t="s">
        <v>588</v>
      </c>
      <c r="I127" s="39">
        <v>1</v>
      </c>
      <c r="J127" s="39">
        <v>12</v>
      </c>
      <c r="K127" s="95">
        <v>800000</v>
      </c>
      <c r="L127" s="95">
        <v>800000</v>
      </c>
      <c r="M127" s="32" t="s">
        <v>15</v>
      </c>
      <c r="N127" s="37" t="s">
        <v>723</v>
      </c>
      <c r="O127" s="50" t="s">
        <v>145</v>
      </c>
      <c r="P127" s="83" t="s">
        <v>832</v>
      </c>
    </row>
    <row r="128" spans="1:16" s="40" customFormat="1" ht="27" customHeight="1">
      <c r="A128" s="39">
        <v>117</v>
      </c>
      <c r="B128" s="39" t="s">
        <v>70</v>
      </c>
      <c r="C128" s="39" t="s">
        <v>343</v>
      </c>
      <c r="D128" s="39" t="s">
        <v>242</v>
      </c>
      <c r="E128" s="46" t="s">
        <v>48</v>
      </c>
      <c r="F128" s="47" t="s">
        <v>49</v>
      </c>
      <c r="G128" s="39" t="s">
        <v>586</v>
      </c>
      <c r="H128" s="78" t="s">
        <v>576</v>
      </c>
      <c r="I128" s="39">
        <v>1</v>
      </c>
      <c r="J128" s="39">
        <v>14</v>
      </c>
      <c r="K128" s="95">
        <v>650000</v>
      </c>
      <c r="L128" s="95">
        <v>650000</v>
      </c>
      <c r="M128" s="32" t="s">
        <v>135</v>
      </c>
      <c r="N128" s="37" t="s">
        <v>724</v>
      </c>
      <c r="O128" s="51" t="s">
        <v>145</v>
      </c>
      <c r="P128" s="83" t="s">
        <v>843</v>
      </c>
    </row>
    <row r="129" spans="1:16" s="40" customFormat="1" ht="27" customHeight="1">
      <c r="A129" s="39">
        <v>118</v>
      </c>
      <c r="B129" s="39" t="s">
        <v>70</v>
      </c>
      <c r="C129" s="39" t="s">
        <v>356</v>
      </c>
      <c r="D129" s="39" t="s">
        <v>242</v>
      </c>
      <c r="E129" s="46" t="s">
        <v>48</v>
      </c>
      <c r="F129" s="47" t="s">
        <v>49</v>
      </c>
      <c r="G129" s="39" t="s">
        <v>587</v>
      </c>
      <c r="H129" s="78" t="s">
        <v>572</v>
      </c>
      <c r="I129" s="39">
        <v>1</v>
      </c>
      <c r="J129" s="39">
        <v>28</v>
      </c>
      <c r="K129" s="95">
        <v>1300000</v>
      </c>
      <c r="L129" s="95">
        <v>1300000</v>
      </c>
      <c r="M129" s="32" t="s">
        <v>631</v>
      </c>
      <c r="N129" s="37" t="s">
        <v>725</v>
      </c>
      <c r="O129" s="50" t="s">
        <v>145</v>
      </c>
      <c r="P129" s="83" t="s">
        <v>843</v>
      </c>
    </row>
    <row r="130" spans="1:16" s="40" customFormat="1" ht="27" customHeight="1">
      <c r="A130" s="39">
        <v>119</v>
      </c>
      <c r="B130" s="39" t="s">
        <v>70</v>
      </c>
      <c r="C130" s="39" t="s">
        <v>343</v>
      </c>
      <c r="D130" s="39" t="s">
        <v>242</v>
      </c>
      <c r="E130" s="46" t="s">
        <v>48</v>
      </c>
      <c r="F130" s="47" t="s">
        <v>49</v>
      </c>
      <c r="G130" s="39" t="s">
        <v>586</v>
      </c>
      <c r="H130" s="78" t="s">
        <v>576</v>
      </c>
      <c r="I130" s="39">
        <v>1</v>
      </c>
      <c r="J130" s="39">
        <v>6</v>
      </c>
      <c r="K130" s="95">
        <v>400000</v>
      </c>
      <c r="L130" s="95">
        <v>400000</v>
      </c>
      <c r="M130" s="32" t="s">
        <v>134</v>
      </c>
      <c r="N130" s="37" t="s">
        <v>726</v>
      </c>
      <c r="O130" s="50" t="s">
        <v>145</v>
      </c>
      <c r="P130" s="83" t="s">
        <v>843</v>
      </c>
    </row>
    <row r="131" spans="1:16" s="40" customFormat="1" ht="27" customHeight="1">
      <c r="A131" s="39">
        <v>120</v>
      </c>
      <c r="B131" s="39" t="s">
        <v>70</v>
      </c>
      <c r="C131" s="39" t="s">
        <v>343</v>
      </c>
      <c r="D131" s="39" t="s">
        <v>242</v>
      </c>
      <c r="E131" s="46" t="s">
        <v>48</v>
      </c>
      <c r="F131" s="47" t="s">
        <v>49</v>
      </c>
      <c r="G131" s="39" t="s">
        <v>589</v>
      </c>
      <c r="H131" s="78" t="s">
        <v>572</v>
      </c>
      <c r="I131" s="39">
        <v>1</v>
      </c>
      <c r="J131" s="39">
        <v>6</v>
      </c>
      <c r="K131" s="95">
        <v>400000</v>
      </c>
      <c r="L131" s="95">
        <v>400000</v>
      </c>
      <c r="M131" s="32" t="s">
        <v>134</v>
      </c>
      <c r="N131" s="37" t="s">
        <v>727</v>
      </c>
      <c r="O131" s="50" t="s">
        <v>145</v>
      </c>
      <c r="P131" s="83" t="s">
        <v>843</v>
      </c>
    </row>
    <row r="132" spans="1:16" s="40" customFormat="1" ht="27" customHeight="1">
      <c r="A132" s="39">
        <v>121</v>
      </c>
      <c r="B132" s="39" t="s">
        <v>70</v>
      </c>
      <c r="C132" s="39" t="s">
        <v>343</v>
      </c>
      <c r="D132" s="39" t="s">
        <v>242</v>
      </c>
      <c r="E132" s="46" t="s">
        <v>48</v>
      </c>
      <c r="F132" s="47" t="s">
        <v>49</v>
      </c>
      <c r="G132" s="39" t="s">
        <v>590</v>
      </c>
      <c r="H132" s="78" t="s">
        <v>572</v>
      </c>
      <c r="I132" s="39">
        <v>1</v>
      </c>
      <c r="J132" s="39">
        <v>6</v>
      </c>
      <c r="K132" s="95">
        <v>400000</v>
      </c>
      <c r="L132" s="95">
        <v>400000</v>
      </c>
      <c r="M132" s="32" t="s">
        <v>134</v>
      </c>
      <c r="N132" s="37" t="s">
        <v>728</v>
      </c>
      <c r="O132" s="50" t="s">
        <v>145</v>
      </c>
      <c r="P132" s="83" t="s">
        <v>843</v>
      </c>
    </row>
    <row r="133" spans="1:16" s="40" customFormat="1" ht="27" customHeight="1">
      <c r="A133" s="39">
        <v>122</v>
      </c>
      <c r="B133" s="39" t="s">
        <v>70</v>
      </c>
      <c r="C133" s="39" t="s">
        <v>343</v>
      </c>
      <c r="D133" s="39" t="s">
        <v>242</v>
      </c>
      <c r="E133" s="46" t="s">
        <v>48</v>
      </c>
      <c r="F133" s="47" t="s">
        <v>49</v>
      </c>
      <c r="G133" s="39" t="s">
        <v>589</v>
      </c>
      <c r="H133" s="78" t="s">
        <v>572</v>
      </c>
      <c r="I133" s="39">
        <v>1</v>
      </c>
      <c r="J133" s="39">
        <v>6</v>
      </c>
      <c r="K133" s="95">
        <v>400000</v>
      </c>
      <c r="L133" s="95">
        <v>400000</v>
      </c>
      <c r="M133" s="32" t="s">
        <v>134</v>
      </c>
      <c r="N133" s="37" t="s">
        <v>729</v>
      </c>
      <c r="O133" s="51" t="s">
        <v>145</v>
      </c>
      <c r="P133" s="83" t="s">
        <v>843</v>
      </c>
    </row>
    <row r="134" spans="1:16" s="40" customFormat="1" ht="27" customHeight="1">
      <c r="A134" s="39">
        <v>123</v>
      </c>
      <c r="B134" s="39" t="s">
        <v>70</v>
      </c>
      <c r="C134" s="39" t="s">
        <v>343</v>
      </c>
      <c r="D134" s="39" t="s">
        <v>242</v>
      </c>
      <c r="E134" s="46" t="s">
        <v>48</v>
      </c>
      <c r="F134" s="47" t="s">
        <v>49</v>
      </c>
      <c r="G134" s="39" t="s">
        <v>589</v>
      </c>
      <c r="H134" s="78" t="s">
        <v>572</v>
      </c>
      <c r="I134" s="39">
        <v>1</v>
      </c>
      <c r="J134" s="39">
        <v>6</v>
      </c>
      <c r="K134" s="95">
        <v>400000</v>
      </c>
      <c r="L134" s="95">
        <v>400000</v>
      </c>
      <c r="M134" s="32" t="s">
        <v>134</v>
      </c>
      <c r="N134" s="37" t="s">
        <v>730</v>
      </c>
      <c r="O134" s="51" t="s">
        <v>145</v>
      </c>
      <c r="P134" s="83" t="s">
        <v>843</v>
      </c>
    </row>
    <row r="135" spans="1:16" s="40" customFormat="1" ht="27" customHeight="1">
      <c r="A135" s="39">
        <v>124</v>
      </c>
      <c r="B135" s="39" t="s">
        <v>70</v>
      </c>
      <c r="C135" s="39" t="s">
        <v>343</v>
      </c>
      <c r="D135" s="39" t="s">
        <v>242</v>
      </c>
      <c r="E135" s="46" t="s">
        <v>48</v>
      </c>
      <c r="F135" s="47" t="s">
        <v>49</v>
      </c>
      <c r="G135" s="39" t="s">
        <v>589</v>
      </c>
      <c r="H135" s="78" t="s">
        <v>572</v>
      </c>
      <c r="I135" s="39">
        <v>1</v>
      </c>
      <c r="J135" s="39">
        <v>6</v>
      </c>
      <c r="K135" s="95">
        <v>400000</v>
      </c>
      <c r="L135" s="95">
        <v>400000</v>
      </c>
      <c r="M135" s="32" t="s">
        <v>134</v>
      </c>
      <c r="N135" s="37" t="s">
        <v>731</v>
      </c>
      <c r="O135" s="50" t="s">
        <v>145</v>
      </c>
      <c r="P135" s="83" t="s">
        <v>843</v>
      </c>
    </row>
    <row r="136" spans="1:16" s="40" customFormat="1" ht="27" customHeight="1">
      <c r="A136" s="39">
        <v>125</v>
      </c>
      <c r="B136" s="39" t="s">
        <v>70</v>
      </c>
      <c r="C136" s="39" t="s">
        <v>356</v>
      </c>
      <c r="D136" s="39" t="s">
        <v>242</v>
      </c>
      <c r="E136" s="46" t="s">
        <v>48</v>
      </c>
      <c r="F136" s="47" t="s">
        <v>49</v>
      </c>
      <c r="G136" s="39" t="s">
        <v>587</v>
      </c>
      <c r="H136" s="78" t="s">
        <v>572</v>
      </c>
      <c r="I136" s="39">
        <v>1</v>
      </c>
      <c r="J136" s="39">
        <v>12</v>
      </c>
      <c r="K136" s="95">
        <v>800000</v>
      </c>
      <c r="L136" s="95">
        <v>800000</v>
      </c>
      <c r="M136" s="32" t="s">
        <v>15</v>
      </c>
      <c r="N136" s="37" t="s">
        <v>732</v>
      </c>
      <c r="O136" s="50" t="s">
        <v>145</v>
      </c>
      <c r="P136" s="83" t="s">
        <v>843</v>
      </c>
    </row>
    <row r="137" spans="1:16" s="40" customFormat="1" ht="27" customHeight="1">
      <c r="A137" s="39">
        <v>126</v>
      </c>
      <c r="B137" s="39" t="s">
        <v>70</v>
      </c>
      <c r="C137" s="39" t="s">
        <v>356</v>
      </c>
      <c r="D137" s="39" t="s">
        <v>242</v>
      </c>
      <c r="E137" s="46" t="s">
        <v>48</v>
      </c>
      <c r="F137" s="47" t="s">
        <v>49</v>
      </c>
      <c r="G137" s="39" t="s">
        <v>587</v>
      </c>
      <c r="H137" s="78" t="s">
        <v>572</v>
      </c>
      <c r="I137" s="39">
        <v>1</v>
      </c>
      <c r="J137" s="39">
        <v>12</v>
      </c>
      <c r="K137" s="95">
        <v>800000</v>
      </c>
      <c r="L137" s="95">
        <v>800000</v>
      </c>
      <c r="M137" s="32" t="s">
        <v>15</v>
      </c>
      <c r="N137" s="37" t="s">
        <v>733</v>
      </c>
      <c r="O137" s="50" t="s">
        <v>145</v>
      </c>
      <c r="P137" s="83" t="s">
        <v>843</v>
      </c>
    </row>
    <row r="138" spans="1:16" s="40" customFormat="1" ht="27" customHeight="1">
      <c r="A138" s="39">
        <v>127</v>
      </c>
      <c r="B138" s="39" t="s">
        <v>70</v>
      </c>
      <c r="C138" s="39" t="s">
        <v>356</v>
      </c>
      <c r="D138" s="39" t="s">
        <v>242</v>
      </c>
      <c r="E138" s="46" t="s">
        <v>48</v>
      </c>
      <c r="F138" s="47" t="s">
        <v>49</v>
      </c>
      <c r="G138" s="39" t="s">
        <v>587</v>
      </c>
      <c r="H138" s="78" t="s">
        <v>572</v>
      </c>
      <c r="I138" s="39">
        <v>1</v>
      </c>
      <c r="J138" s="39">
        <v>12</v>
      </c>
      <c r="K138" s="95">
        <v>800000</v>
      </c>
      <c r="L138" s="95">
        <v>800000</v>
      </c>
      <c r="M138" s="32" t="s">
        <v>15</v>
      </c>
      <c r="N138" s="37" t="s">
        <v>734</v>
      </c>
      <c r="O138" s="51" t="s">
        <v>145</v>
      </c>
      <c r="P138" s="83" t="s">
        <v>843</v>
      </c>
    </row>
    <row r="139" spans="1:16" s="40" customFormat="1" ht="27" customHeight="1">
      <c r="A139" s="39">
        <v>128</v>
      </c>
      <c r="B139" s="39" t="s">
        <v>70</v>
      </c>
      <c r="C139" s="39" t="s">
        <v>356</v>
      </c>
      <c r="D139" s="39" t="s">
        <v>242</v>
      </c>
      <c r="E139" s="46" t="s">
        <v>48</v>
      </c>
      <c r="F139" s="47" t="s">
        <v>49</v>
      </c>
      <c r="G139" s="83" t="s">
        <v>587</v>
      </c>
      <c r="H139" s="79" t="s">
        <v>572</v>
      </c>
      <c r="I139" s="39">
        <v>1</v>
      </c>
      <c r="J139" s="39">
        <v>12</v>
      </c>
      <c r="K139" s="95">
        <v>800000</v>
      </c>
      <c r="L139" s="95">
        <v>800000</v>
      </c>
      <c r="M139" s="32" t="s">
        <v>15</v>
      </c>
      <c r="N139" s="37" t="s">
        <v>735</v>
      </c>
      <c r="O139" s="51" t="s">
        <v>145</v>
      </c>
      <c r="P139" s="83" t="s">
        <v>843</v>
      </c>
    </row>
    <row r="140" spans="1:16" s="40" customFormat="1" ht="27" customHeight="1">
      <c r="A140" s="39">
        <v>129</v>
      </c>
      <c r="B140" s="39" t="s">
        <v>70</v>
      </c>
      <c r="C140" s="39" t="s">
        <v>356</v>
      </c>
      <c r="D140" s="39" t="s">
        <v>242</v>
      </c>
      <c r="E140" s="46" t="s">
        <v>48</v>
      </c>
      <c r="F140" s="47" t="s">
        <v>49</v>
      </c>
      <c r="G140" s="39" t="s">
        <v>587</v>
      </c>
      <c r="H140" s="78" t="s">
        <v>572</v>
      </c>
      <c r="I140" s="39">
        <v>1</v>
      </c>
      <c r="J140" s="39">
        <v>12</v>
      </c>
      <c r="K140" s="95">
        <v>800000</v>
      </c>
      <c r="L140" s="95">
        <v>800000</v>
      </c>
      <c r="M140" s="32" t="s">
        <v>15</v>
      </c>
      <c r="N140" s="37" t="s">
        <v>736</v>
      </c>
      <c r="O140" s="51" t="s">
        <v>145</v>
      </c>
      <c r="P140" s="83" t="s">
        <v>843</v>
      </c>
    </row>
    <row r="141" spans="1:16" s="40" customFormat="1" ht="27" customHeight="1">
      <c r="A141" s="39">
        <v>130</v>
      </c>
      <c r="B141" s="39" t="s">
        <v>357</v>
      </c>
      <c r="C141" s="39" t="s">
        <v>356</v>
      </c>
      <c r="D141" s="39" t="s">
        <v>242</v>
      </c>
      <c r="E141" s="46" t="s">
        <v>490</v>
      </c>
      <c r="F141" s="47" t="s">
        <v>491</v>
      </c>
      <c r="G141" s="39" t="s">
        <v>591</v>
      </c>
      <c r="H141" s="39" t="s">
        <v>572</v>
      </c>
      <c r="I141" s="39">
        <v>1</v>
      </c>
      <c r="J141" s="39">
        <v>28</v>
      </c>
      <c r="K141" s="95">
        <v>1300000</v>
      </c>
      <c r="L141" s="95">
        <v>1300000</v>
      </c>
      <c r="M141" s="32" t="s">
        <v>631</v>
      </c>
      <c r="N141" s="37" t="s">
        <v>737</v>
      </c>
      <c r="O141" s="51" t="s">
        <v>145</v>
      </c>
      <c r="P141" s="83" t="s">
        <v>832</v>
      </c>
    </row>
    <row r="142" spans="1:16" s="40" customFormat="1" ht="27" customHeight="1">
      <c r="A142" s="39">
        <v>131</v>
      </c>
      <c r="B142" s="39" t="s">
        <v>71</v>
      </c>
      <c r="C142" s="39" t="s">
        <v>342</v>
      </c>
      <c r="D142" s="39" t="s">
        <v>242</v>
      </c>
      <c r="E142" s="46" t="s">
        <v>47</v>
      </c>
      <c r="F142" s="47" t="s">
        <v>114</v>
      </c>
      <c r="G142" s="39" t="s">
        <v>592</v>
      </c>
      <c r="H142" s="39" t="s">
        <v>572</v>
      </c>
      <c r="I142" s="39">
        <v>1</v>
      </c>
      <c r="J142" s="39">
        <v>6</v>
      </c>
      <c r="K142" s="95">
        <v>400000</v>
      </c>
      <c r="L142" s="95">
        <v>400000</v>
      </c>
      <c r="M142" s="32" t="s">
        <v>134</v>
      </c>
      <c r="N142" s="37" t="s">
        <v>698</v>
      </c>
      <c r="O142" s="50" t="s">
        <v>145</v>
      </c>
      <c r="P142" s="83" t="s">
        <v>832</v>
      </c>
    </row>
    <row r="143" spans="1:16" s="40" customFormat="1" ht="27" customHeight="1">
      <c r="A143" s="39">
        <v>132</v>
      </c>
      <c r="B143" s="39" t="s">
        <v>71</v>
      </c>
      <c r="C143" s="39" t="s">
        <v>240</v>
      </c>
      <c r="D143" s="39" t="s">
        <v>242</v>
      </c>
      <c r="E143" s="46" t="s">
        <v>47</v>
      </c>
      <c r="F143" s="47" t="s">
        <v>114</v>
      </c>
      <c r="G143" s="39" t="s">
        <v>592</v>
      </c>
      <c r="H143" s="78" t="s">
        <v>572</v>
      </c>
      <c r="I143" s="39">
        <v>1</v>
      </c>
      <c r="J143" s="39">
        <v>6</v>
      </c>
      <c r="K143" s="95">
        <v>400000</v>
      </c>
      <c r="L143" s="95">
        <v>400000</v>
      </c>
      <c r="M143" s="32" t="s">
        <v>134</v>
      </c>
      <c r="N143" s="37" t="s">
        <v>700</v>
      </c>
      <c r="O143" s="50" t="s">
        <v>145</v>
      </c>
      <c r="P143" s="83" t="s">
        <v>832</v>
      </c>
    </row>
    <row r="144" spans="1:16" s="40" customFormat="1" ht="27" customHeight="1">
      <c r="A144" s="39">
        <v>133</v>
      </c>
      <c r="B144" s="39" t="s">
        <v>358</v>
      </c>
      <c r="C144" s="39" t="s">
        <v>343</v>
      </c>
      <c r="D144" s="39" t="s">
        <v>242</v>
      </c>
      <c r="E144" s="46" t="s">
        <v>75</v>
      </c>
      <c r="F144" s="47" t="s">
        <v>107</v>
      </c>
      <c r="G144" s="39" t="s">
        <v>593</v>
      </c>
      <c r="H144" s="39" t="s">
        <v>594</v>
      </c>
      <c r="I144" s="39">
        <v>1</v>
      </c>
      <c r="J144" s="39">
        <v>14</v>
      </c>
      <c r="K144" s="95">
        <v>650000</v>
      </c>
      <c r="L144" s="95">
        <v>650000</v>
      </c>
      <c r="M144" s="32" t="s">
        <v>135</v>
      </c>
      <c r="N144" s="37" t="s">
        <v>738</v>
      </c>
      <c r="O144" s="50" t="s">
        <v>145</v>
      </c>
      <c r="P144" s="83" t="s">
        <v>827</v>
      </c>
    </row>
    <row r="145" spans="1:16" s="40" customFormat="1" ht="27" customHeight="1">
      <c r="A145" s="39">
        <v>134</v>
      </c>
      <c r="B145" s="39" t="s">
        <v>248</v>
      </c>
      <c r="C145" s="39" t="s">
        <v>147</v>
      </c>
      <c r="D145" s="39" t="s">
        <v>147</v>
      </c>
      <c r="E145" s="46" t="s">
        <v>5</v>
      </c>
      <c r="F145" s="47" t="s">
        <v>109</v>
      </c>
      <c r="G145" s="39" t="s">
        <v>166</v>
      </c>
      <c r="H145" s="39" t="s">
        <v>167</v>
      </c>
      <c r="I145" s="39">
        <v>1</v>
      </c>
      <c r="J145" s="39">
        <v>10</v>
      </c>
      <c r="K145" s="95">
        <v>500000</v>
      </c>
      <c r="L145" s="95">
        <v>500000</v>
      </c>
      <c r="M145" s="32" t="s">
        <v>132</v>
      </c>
      <c r="N145" s="37" t="s">
        <v>263</v>
      </c>
      <c r="O145" s="50" t="s">
        <v>145</v>
      </c>
      <c r="P145" s="83" t="s">
        <v>827</v>
      </c>
    </row>
    <row r="146" spans="1:16" s="40" customFormat="1" ht="27" customHeight="1">
      <c r="A146" s="39">
        <v>135</v>
      </c>
      <c r="B146" s="39" t="s">
        <v>72</v>
      </c>
      <c r="C146" s="39" t="s">
        <v>241</v>
      </c>
      <c r="D146" s="39" t="s">
        <v>242</v>
      </c>
      <c r="E146" s="46" t="s">
        <v>125</v>
      </c>
      <c r="F146" s="47" t="s">
        <v>86</v>
      </c>
      <c r="G146" s="39" t="s">
        <v>595</v>
      </c>
      <c r="H146" s="39" t="s">
        <v>596</v>
      </c>
      <c r="I146" s="39">
        <v>1</v>
      </c>
      <c r="J146" s="39">
        <v>6</v>
      </c>
      <c r="K146" s="95">
        <v>400000</v>
      </c>
      <c r="L146" s="95">
        <v>400000</v>
      </c>
      <c r="M146" s="32" t="s">
        <v>134</v>
      </c>
      <c r="N146" s="37" t="s">
        <v>739</v>
      </c>
      <c r="O146" s="50" t="s">
        <v>145</v>
      </c>
      <c r="P146" s="83" t="s">
        <v>827</v>
      </c>
    </row>
    <row r="147" spans="1:16" s="40" customFormat="1" ht="27" customHeight="1">
      <c r="A147" s="39">
        <v>136</v>
      </c>
      <c r="B147" s="39" t="s">
        <v>72</v>
      </c>
      <c r="C147" s="39" t="s">
        <v>359</v>
      </c>
      <c r="D147" s="39" t="s">
        <v>242</v>
      </c>
      <c r="E147" s="46" t="s">
        <v>125</v>
      </c>
      <c r="F147" s="47" t="s">
        <v>86</v>
      </c>
      <c r="G147" s="39" t="s">
        <v>597</v>
      </c>
      <c r="H147" s="78" t="s">
        <v>596</v>
      </c>
      <c r="I147" s="39">
        <v>1</v>
      </c>
      <c r="J147" s="39">
        <v>6</v>
      </c>
      <c r="K147" s="95">
        <v>400000</v>
      </c>
      <c r="L147" s="95">
        <v>400000</v>
      </c>
      <c r="M147" s="32" t="s">
        <v>134</v>
      </c>
      <c r="N147" s="37" t="s">
        <v>740</v>
      </c>
      <c r="O147" s="51" t="s">
        <v>145</v>
      </c>
      <c r="P147" s="83" t="s">
        <v>827</v>
      </c>
    </row>
    <row r="148" spans="1:16" s="40" customFormat="1" ht="27" customHeight="1">
      <c r="A148" s="39">
        <v>137</v>
      </c>
      <c r="B148" s="39" t="s">
        <v>72</v>
      </c>
      <c r="C148" s="39" t="s">
        <v>360</v>
      </c>
      <c r="D148" s="39" t="s">
        <v>242</v>
      </c>
      <c r="E148" s="46" t="s">
        <v>125</v>
      </c>
      <c r="F148" s="47" t="s">
        <v>86</v>
      </c>
      <c r="G148" s="39" t="s">
        <v>595</v>
      </c>
      <c r="H148" s="78" t="s">
        <v>596</v>
      </c>
      <c r="I148" s="39">
        <v>1</v>
      </c>
      <c r="J148" s="39">
        <v>12</v>
      </c>
      <c r="K148" s="95">
        <v>800000</v>
      </c>
      <c r="L148" s="95">
        <v>800000</v>
      </c>
      <c r="M148" s="32" t="s">
        <v>15</v>
      </c>
      <c r="N148" s="37" t="s">
        <v>741</v>
      </c>
      <c r="O148" s="50" t="s">
        <v>145</v>
      </c>
      <c r="P148" s="83" t="s">
        <v>827</v>
      </c>
    </row>
    <row r="149" spans="1:16" s="40" customFormat="1" ht="27" customHeight="1">
      <c r="A149" s="39">
        <v>138</v>
      </c>
      <c r="B149" s="39" t="s">
        <v>361</v>
      </c>
      <c r="C149" s="39" t="s">
        <v>362</v>
      </c>
      <c r="D149" s="39" t="s">
        <v>146</v>
      </c>
      <c r="E149" s="46" t="s">
        <v>492</v>
      </c>
      <c r="F149" s="47" t="s">
        <v>111</v>
      </c>
      <c r="G149" s="39" t="s">
        <v>598</v>
      </c>
      <c r="H149" s="78" t="s">
        <v>599</v>
      </c>
      <c r="I149" s="39">
        <v>1</v>
      </c>
      <c r="J149" s="39">
        <v>28</v>
      </c>
      <c r="K149" s="95">
        <v>1400000</v>
      </c>
      <c r="L149" s="95">
        <v>1400000</v>
      </c>
      <c r="M149" s="32" t="s">
        <v>198</v>
      </c>
      <c r="N149" s="37" t="s">
        <v>742</v>
      </c>
      <c r="O149" s="50" t="s">
        <v>145</v>
      </c>
      <c r="P149" s="83" t="s">
        <v>835</v>
      </c>
    </row>
    <row r="150" spans="1:16" s="40" customFormat="1" ht="27" customHeight="1">
      <c r="A150" s="39">
        <v>139</v>
      </c>
      <c r="B150" s="39" t="s">
        <v>361</v>
      </c>
      <c r="C150" s="39" t="s">
        <v>362</v>
      </c>
      <c r="D150" s="39" t="s">
        <v>146</v>
      </c>
      <c r="E150" s="46" t="s">
        <v>492</v>
      </c>
      <c r="F150" s="47" t="s">
        <v>111</v>
      </c>
      <c r="G150" s="39" t="s">
        <v>598</v>
      </c>
      <c r="H150" s="78" t="s">
        <v>599</v>
      </c>
      <c r="I150" s="39">
        <v>1</v>
      </c>
      <c r="J150" s="39">
        <v>28</v>
      </c>
      <c r="K150" s="95">
        <v>1400000</v>
      </c>
      <c r="L150" s="95">
        <v>1400000</v>
      </c>
      <c r="M150" s="32" t="s">
        <v>198</v>
      </c>
      <c r="N150" s="37" t="s">
        <v>743</v>
      </c>
      <c r="O150" s="50" t="s">
        <v>145</v>
      </c>
      <c r="P150" s="83" t="s">
        <v>835</v>
      </c>
    </row>
    <row r="151" spans="1:16" s="40" customFormat="1" ht="27" customHeight="1">
      <c r="A151" s="39">
        <v>140</v>
      </c>
      <c r="B151" s="39" t="s">
        <v>361</v>
      </c>
      <c r="C151" s="39" t="s">
        <v>362</v>
      </c>
      <c r="D151" s="39" t="s">
        <v>146</v>
      </c>
      <c r="E151" s="46" t="s">
        <v>492</v>
      </c>
      <c r="F151" s="47" t="s">
        <v>111</v>
      </c>
      <c r="G151" s="39" t="s">
        <v>598</v>
      </c>
      <c r="H151" s="78" t="s">
        <v>599</v>
      </c>
      <c r="I151" s="39">
        <v>1</v>
      </c>
      <c r="J151" s="39">
        <v>42</v>
      </c>
      <c r="K151" s="95">
        <v>2100000</v>
      </c>
      <c r="L151" s="95">
        <v>2100000</v>
      </c>
      <c r="M151" s="32" t="s">
        <v>632</v>
      </c>
      <c r="N151" s="37" t="s">
        <v>744</v>
      </c>
      <c r="O151" s="51" t="s">
        <v>145</v>
      </c>
      <c r="P151" s="83" t="s">
        <v>835</v>
      </c>
    </row>
    <row r="152" spans="1:16" s="40" customFormat="1" ht="27" customHeight="1">
      <c r="A152" s="39">
        <v>141</v>
      </c>
      <c r="B152" s="39" t="s">
        <v>178</v>
      </c>
      <c r="C152" s="39" t="s">
        <v>342</v>
      </c>
      <c r="D152" s="39" t="s">
        <v>242</v>
      </c>
      <c r="E152" s="46" t="s">
        <v>119</v>
      </c>
      <c r="F152" s="47" t="s">
        <v>113</v>
      </c>
      <c r="G152" s="39" t="s">
        <v>600</v>
      </c>
      <c r="H152" s="78" t="s">
        <v>572</v>
      </c>
      <c r="I152" s="39">
        <v>1</v>
      </c>
      <c r="J152" s="39">
        <v>6</v>
      </c>
      <c r="K152" s="95">
        <v>400000</v>
      </c>
      <c r="L152" s="95">
        <v>400000</v>
      </c>
      <c r="M152" s="32" t="s">
        <v>134</v>
      </c>
      <c r="N152" s="37" t="s">
        <v>697</v>
      </c>
      <c r="O152" s="51" t="s">
        <v>145</v>
      </c>
      <c r="P152" s="83" t="s">
        <v>843</v>
      </c>
    </row>
    <row r="153" spans="1:16" s="40" customFormat="1" ht="27" customHeight="1">
      <c r="A153" s="39">
        <v>142</v>
      </c>
      <c r="B153" s="39" t="s">
        <v>363</v>
      </c>
      <c r="C153" s="39" t="s">
        <v>342</v>
      </c>
      <c r="D153" s="39" t="s">
        <v>242</v>
      </c>
      <c r="E153" s="46" t="s">
        <v>493</v>
      </c>
      <c r="F153" s="47" t="s">
        <v>163</v>
      </c>
      <c r="G153" s="39" t="s">
        <v>601</v>
      </c>
      <c r="H153" s="78" t="s">
        <v>588</v>
      </c>
      <c r="I153" s="39">
        <v>1</v>
      </c>
      <c r="J153" s="39">
        <v>14</v>
      </c>
      <c r="K153" s="95">
        <v>650000</v>
      </c>
      <c r="L153" s="95">
        <v>650000</v>
      </c>
      <c r="M153" s="32" t="s">
        <v>135</v>
      </c>
      <c r="N153" s="37" t="s">
        <v>745</v>
      </c>
      <c r="O153" s="50" t="s">
        <v>145</v>
      </c>
      <c r="P153" s="83" t="s">
        <v>836</v>
      </c>
    </row>
    <row r="154" spans="1:16" s="40" customFormat="1" ht="27" customHeight="1">
      <c r="A154" s="39">
        <v>143</v>
      </c>
      <c r="B154" s="39" t="s">
        <v>363</v>
      </c>
      <c r="C154" s="39" t="s">
        <v>342</v>
      </c>
      <c r="D154" s="39" t="s">
        <v>242</v>
      </c>
      <c r="E154" s="46" t="s">
        <v>493</v>
      </c>
      <c r="F154" s="47" t="s">
        <v>163</v>
      </c>
      <c r="G154" s="39" t="s">
        <v>601</v>
      </c>
      <c r="H154" s="78" t="s">
        <v>588</v>
      </c>
      <c r="I154" s="39">
        <v>1</v>
      </c>
      <c r="J154" s="39">
        <v>14</v>
      </c>
      <c r="K154" s="95">
        <v>650000</v>
      </c>
      <c r="L154" s="95">
        <v>650000</v>
      </c>
      <c r="M154" s="32" t="s">
        <v>135</v>
      </c>
      <c r="N154" s="37" t="s">
        <v>271</v>
      </c>
      <c r="O154" s="50" t="s">
        <v>145</v>
      </c>
      <c r="P154" s="83" t="s">
        <v>836</v>
      </c>
    </row>
    <row r="155" spans="1:16" s="40" customFormat="1" ht="27" customHeight="1">
      <c r="A155" s="39">
        <v>144</v>
      </c>
      <c r="B155" s="39" t="s">
        <v>363</v>
      </c>
      <c r="C155" s="39" t="s">
        <v>343</v>
      </c>
      <c r="D155" s="39" t="s">
        <v>242</v>
      </c>
      <c r="E155" s="46" t="s">
        <v>493</v>
      </c>
      <c r="F155" s="47" t="s">
        <v>163</v>
      </c>
      <c r="G155" s="39" t="s">
        <v>601</v>
      </c>
      <c r="H155" s="78" t="s">
        <v>588</v>
      </c>
      <c r="I155" s="39">
        <v>1</v>
      </c>
      <c r="J155" s="39">
        <v>14</v>
      </c>
      <c r="K155" s="95">
        <v>650000</v>
      </c>
      <c r="L155" s="95">
        <v>650000</v>
      </c>
      <c r="M155" s="32" t="s">
        <v>135</v>
      </c>
      <c r="N155" s="37" t="s">
        <v>746</v>
      </c>
      <c r="O155" s="50" t="s">
        <v>145</v>
      </c>
      <c r="P155" s="83" t="s">
        <v>836</v>
      </c>
    </row>
    <row r="156" spans="1:16" s="40" customFormat="1" ht="27" customHeight="1">
      <c r="A156" s="39">
        <v>145</v>
      </c>
      <c r="B156" s="39" t="s">
        <v>363</v>
      </c>
      <c r="C156" s="39" t="s">
        <v>343</v>
      </c>
      <c r="D156" s="39" t="s">
        <v>242</v>
      </c>
      <c r="E156" s="46" t="s">
        <v>493</v>
      </c>
      <c r="F156" s="47" t="s">
        <v>163</v>
      </c>
      <c r="G156" s="39" t="s">
        <v>601</v>
      </c>
      <c r="H156" s="78" t="s">
        <v>588</v>
      </c>
      <c r="I156" s="39">
        <v>1</v>
      </c>
      <c r="J156" s="39">
        <v>14</v>
      </c>
      <c r="K156" s="95">
        <v>650000</v>
      </c>
      <c r="L156" s="95">
        <v>650000</v>
      </c>
      <c r="M156" s="32" t="s">
        <v>135</v>
      </c>
      <c r="N156" s="37" t="s">
        <v>747</v>
      </c>
      <c r="O156" s="50" t="s">
        <v>145</v>
      </c>
      <c r="P156" s="83" t="s">
        <v>836</v>
      </c>
    </row>
    <row r="157" spans="1:16" s="40" customFormat="1" ht="27" customHeight="1">
      <c r="A157" s="39">
        <v>146</v>
      </c>
      <c r="B157" s="39" t="s">
        <v>179</v>
      </c>
      <c r="C157" s="39" t="s">
        <v>147</v>
      </c>
      <c r="D157" s="39" t="s">
        <v>147</v>
      </c>
      <c r="E157" s="46" t="s">
        <v>193</v>
      </c>
      <c r="F157" s="47" t="s">
        <v>189</v>
      </c>
      <c r="G157" s="39" t="s">
        <v>166</v>
      </c>
      <c r="H157" s="78" t="s">
        <v>167</v>
      </c>
      <c r="I157" s="39">
        <v>1</v>
      </c>
      <c r="J157" s="39">
        <v>10</v>
      </c>
      <c r="K157" s="95">
        <v>500000</v>
      </c>
      <c r="L157" s="95">
        <v>500000</v>
      </c>
      <c r="M157" s="32" t="s">
        <v>132</v>
      </c>
      <c r="N157" s="37" t="s">
        <v>207</v>
      </c>
      <c r="O157" s="50" t="s">
        <v>145</v>
      </c>
      <c r="P157" s="83" t="s">
        <v>829</v>
      </c>
    </row>
    <row r="158" spans="1:16" s="40" customFormat="1" ht="27" customHeight="1">
      <c r="A158" s="39">
        <v>147</v>
      </c>
      <c r="B158" s="39" t="s">
        <v>180</v>
      </c>
      <c r="C158" s="39" t="s">
        <v>147</v>
      </c>
      <c r="D158" s="39" t="s">
        <v>147</v>
      </c>
      <c r="E158" s="46" t="s">
        <v>56</v>
      </c>
      <c r="F158" s="47" t="s">
        <v>190</v>
      </c>
      <c r="G158" s="39" t="s">
        <v>166</v>
      </c>
      <c r="H158" s="78" t="s">
        <v>167</v>
      </c>
      <c r="I158" s="39">
        <v>1</v>
      </c>
      <c r="J158" s="39">
        <v>10</v>
      </c>
      <c r="K158" s="95">
        <v>500000</v>
      </c>
      <c r="L158" s="95">
        <v>500000</v>
      </c>
      <c r="M158" s="32" t="s">
        <v>132</v>
      </c>
      <c r="N158" s="37" t="s">
        <v>206</v>
      </c>
      <c r="O158" s="50" t="s">
        <v>145</v>
      </c>
      <c r="P158" s="83" t="s">
        <v>829</v>
      </c>
    </row>
    <row r="159" spans="1:16" s="40" customFormat="1" ht="27" customHeight="1">
      <c r="A159" s="39">
        <v>148</v>
      </c>
      <c r="B159" s="39" t="s">
        <v>181</v>
      </c>
      <c r="C159" s="39" t="s">
        <v>147</v>
      </c>
      <c r="D159" s="39" t="s">
        <v>147</v>
      </c>
      <c r="E159" s="46" t="s">
        <v>51</v>
      </c>
      <c r="F159" s="47" t="s">
        <v>165</v>
      </c>
      <c r="G159" s="39" t="s">
        <v>166</v>
      </c>
      <c r="H159" s="78" t="s">
        <v>167</v>
      </c>
      <c r="I159" s="39">
        <v>1</v>
      </c>
      <c r="J159" s="39">
        <v>10</v>
      </c>
      <c r="K159" s="95">
        <v>500000</v>
      </c>
      <c r="L159" s="95">
        <v>500000</v>
      </c>
      <c r="M159" s="32" t="s">
        <v>132</v>
      </c>
      <c r="N159" s="37" t="s">
        <v>208</v>
      </c>
      <c r="O159" s="51" t="s">
        <v>145</v>
      </c>
      <c r="P159" s="83" t="s">
        <v>831</v>
      </c>
    </row>
    <row r="160" spans="1:16" s="40" customFormat="1" ht="27" customHeight="1">
      <c r="A160" s="39">
        <v>149</v>
      </c>
      <c r="B160" s="39" t="s">
        <v>249</v>
      </c>
      <c r="C160" s="39" t="s">
        <v>306</v>
      </c>
      <c r="D160" s="39" t="s">
        <v>146</v>
      </c>
      <c r="E160" s="46" t="s">
        <v>46</v>
      </c>
      <c r="F160" s="47" t="s">
        <v>270</v>
      </c>
      <c r="G160" s="39" t="s">
        <v>550</v>
      </c>
      <c r="H160" s="78" t="s">
        <v>551</v>
      </c>
      <c r="I160" s="39">
        <v>1</v>
      </c>
      <c r="J160" s="39">
        <v>12</v>
      </c>
      <c r="K160" s="95">
        <v>600000</v>
      </c>
      <c r="L160" s="95">
        <v>600000</v>
      </c>
      <c r="M160" s="32" t="s">
        <v>136</v>
      </c>
      <c r="N160" s="37" t="s">
        <v>748</v>
      </c>
      <c r="O160" s="51" t="s">
        <v>145</v>
      </c>
      <c r="P160" s="83" t="s">
        <v>853</v>
      </c>
    </row>
    <row r="161" spans="1:16" s="40" customFormat="1" ht="27" customHeight="1">
      <c r="A161" s="39">
        <v>150</v>
      </c>
      <c r="B161" s="39" t="s">
        <v>364</v>
      </c>
      <c r="C161" s="39" t="s">
        <v>280</v>
      </c>
      <c r="D161" s="39" t="s">
        <v>146</v>
      </c>
      <c r="E161" s="46" t="s">
        <v>494</v>
      </c>
      <c r="F161" s="47" t="s">
        <v>148</v>
      </c>
      <c r="G161" s="39" t="s">
        <v>539</v>
      </c>
      <c r="H161" s="78" t="s">
        <v>540</v>
      </c>
      <c r="I161" s="39">
        <v>1</v>
      </c>
      <c r="J161" s="39">
        <v>40</v>
      </c>
      <c r="K161" s="95">
        <v>2000000</v>
      </c>
      <c r="L161" s="95">
        <v>2000000</v>
      </c>
      <c r="M161" s="32" t="s">
        <v>91</v>
      </c>
      <c r="N161" s="37" t="s">
        <v>749</v>
      </c>
      <c r="O161" s="51" t="s">
        <v>145</v>
      </c>
      <c r="P161" s="83" t="s">
        <v>854</v>
      </c>
    </row>
    <row r="162" spans="1:16" s="40" customFormat="1" ht="27" customHeight="1">
      <c r="A162" s="39">
        <v>151</v>
      </c>
      <c r="B162" s="39" t="s">
        <v>364</v>
      </c>
      <c r="C162" s="39" t="s">
        <v>280</v>
      </c>
      <c r="D162" s="39" t="s">
        <v>146</v>
      </c>
      <c r="E162" s="46" t="s">
        <v>494</v>
      </c>
      <c r="F162" s="47" t="s">
        <v>148</v>
      </c>
      <c r="G162" s="39" t="s">
        <v>539</v>
      </c>
      <c r="H162" s="78" t="s">
        <v>540</v>
      </c>
      <c r="I162" s="39">
        <v>1</v>
      </c>
      <c r="J162" s="39">
        <v>40</v>
      </c>
      <c r="K162" s="95">
        <v>2000000</v>
      </c>
      <c r="L162" s="95">
        <v>2000000</v>
      </c>
      <c r="M162" s="32" t="s">
        <v>91</v>
      </c>
      <c r="N162" s="37" t="s">
        <v>750</v>
      </c>
      <c r="O162" s="51" t="s">
        <v>145</v>
      </c>
      <c r="P162" s="83" t="s">
        <v>854</v>
      </c>
    </row>
    <row r="163" spans="1:16" s="40" customFormat="1" ht="27" customHeight="1">
      <c r="A163" s="39">
        <v>152</v>
      </c>
      <c r="B163" s="39" t="s">
        <v>364</v>
      </c>
      <c r="C163" s="39" t="s">
        <v>365</v>
      </c>
      <c r="D163" s="39" t="s">
        <v>146</v>
      </c>
      <c r="E163" s="46" t="s">
        <v>494</v>
      </c>
      <c r="F163" s="47" t="s">
        <v>148</v>
      </c>
      <c r="G163" s="39" t="s">
        <v>602</v>
      </c>
      <c r="H163" s="78" t="s">
        <v>603</v>
      </c>
      <c r="I163" s="39">
        <v>1</v>
      </c>
      <c r="J163" s="39">
        <v>40</v>
      </c>
      <c r="K163" s="95">
        <v>2000000</v>
      </c>
      <c r="L163" s="95">
        <v>2000000</v>
      </c>
      <c r="M163" s="32" t="s">
        <v>91</v>
      </c>
      <c r="N163" s="37" t="s">
        <v>751</v>
      </c>
      <c r="O163" s="51" t="s">
        <v>145</v>
      </c>
      <c r="P163" s="83" t="s">
        <v>854</v>
      </c>
    </row>
    <row r="164" spans="1:16" s="40" customFormat="1" ht="27" customHeight="1">
      <c r="A164" s="39">
        <v>153</v>
      </c>
      <c r="B164" s="39" t="s">
        <v>364</v>
      </c>
      <c r="C164" s="39" t="s">
        <v>325</v>
      </c>
      <c r="D164" s="39" t="s">
        <v>146</v>
      </c>
      <c r="E164" s="46" t="s">
        <v>494</v>
      </c>
      <c r="F164" s="47" t="s">
        <v>148</v>
      </c>
      <c r="G164" s="39" t="s">
        <v>602</v>
      </c>
      <c r="H164" s="78" t="s">
        <v>603</v>
      </c>
      <c r="I164" s="39">
        <v>1</v>
      </c>
      <c r="J164" s="39">
        <v>40</v>
      </c>
      <c r="K164" s="95">
        <v>2000000</v>
      </c>
      <c r="L164" s="95">
        <v>2000000</v>
      </c>
      <c r="M164" s="32" t="s">
        <v>91</v>
      </c>
      <c r="N164" s="37" t="s">
        <v>752</v>
      </c>
      <c r="O164" s="50" t="s">
        <v>145</v>
      </c>
      <c r="P164" s="83" t="s">
        <v>854</v>
      </c>
    </row>
    <row r="165" spans="1:16" s="40" customFormat="1" ht="27" customHeight="1">
      <c r="A165" s="39">
        <v>154</v>
      </c>
      <c r="B165" s="39" t="s">
        <v>364</v>
      </c>
      <c r="C165" s="39" t="s">
        <v>366</v>
      </c>
      <c r="D165" s="39" t="s">
        <v>146</v>
      </c>
      <c r="E165" s="46" t="s">
        <v>494</v>
      </c>
      <c r="F165" s="47" t="s">
        <v>148</v>
      </c>
      <c r="G165" s="39" t="s">
        <v>604</v>
      </c>
      <c r="H165" s="78" t="s">
        <v>605</v>
      </c>
      <c r="I165" s="39">
        <v>1</v>
      </c>
      <c r="J165" s="39">
        <v>40</v>
      </c>
      <c r="K165" s="95">
        <v>2000000</v>
      </c>
      <c r="L165" s="95">
        <v>2000000</v>
      </c>
      <c r="M165" s="32" t="s">
        <v>91</v>
      </c>
      <c r="N165" s="37" t="s">
        <v>753</v>
      </c>
      <c r="O165" s="51" t="s">
        <v>145</v>
      </c>
      <c r="P165" s="83" t="s">
        <v>854</v>
      </c>
    </row>
    <row r="166" spans="1:16" s="40" customFormat="1" ht="27" customHeight="1">
      <c r="A166" s="39">
        <v>155</v>
      </c>
      <c r="B166" s="39" t="s">
        <v>231</v>
      </c>
      <c r="C166" s="39" t="s">
        <v>274</v>
      </c>
      <c r="D166" s="39" t="s">
        <v>146</v>
      </c>
      <c r="E166" s="46" t="s">
        <v>5</v>
      </c>
      <c r="F166" s="47" t="s">
        <v>6</v>
      </c>
      <c r="G166" s="39" t="s">
        <v>539</v>
      </c>
      <c r="H166" s="78" t="s">
        <v>540</v>
      </c>
      <c r="I166" s="39">
        <v>1</v>
      </c>
      <c r="J166" s="39">
        <v>40</v>
      </c>
      <c r="K166" s="95">
        <v>2000000</v>
      </c>
      <c r="L166" s="95">
        <v>2000000</v>
      </c>
      <c r="M166" s="32" t="s">
        <v>91</v>
      </c>
      <c r="N166" s="37" t="s">
        <v>264</v>
      </c>
      <c r="O166" s="51" t="s">
        <v>145</v>
      </c>
      <c r="P166" s="83" t="s">
        <v>845</v>
      </c>
    </row>
    <row r="167" spans="1:16" s="40" customFormat="1" ht="27" customHeight="1">
      <c r="A167" s="39">
        <v>156</v>
      </c>
      <c r="B167" s="39" t="s">
        <v>231</v>
      </c>
      <c r="C167" s="39" t="s">
        <v>280</v>
      </c>
      <c r="D167" s="39" t="s">
        <v>146</v>
      </c>
      <c r="E167" s="46" t="s">
        <v>5</v>
      </c>
      <c r="F167" s="47" t="s">
        <v>6</v>
      </c>
      <c r="G167" s="39" t="s">
        <v>539</v>
      </c>
      <c r="H167" s="78" t="s">
        <v>540</v>
      </c>
      <c r="I167" s="39">
        <v>1</v>
      </c>
      <c r="J167" s="39">
        <v>40</v>
      </c>
      <c r="K167" s="95">
        <v>2000000</v>
      </c>
      <c r="L167" s="95">
        <v>2000000</v>
      </c>
      <c r="M167" s="32" t="s">
        <v>91</v>
      </c>
      <c r="N167" s="37" t="s">
        <v>754</v>
      </c>
      <c r="O167" s="51" t="s">
        <v>145</v>
      </c>
      <c r="P167" s="83" t="s">
        <v>845</v>
      </c>
    </row>
    <row r="168" spans="1:16" s="40" customFormat="1" ht="27" customHeight="1">
      <c r="A168" s="39">
        <v>157</v>
      </c>
      <c r="B168" s="39" t="s">
        <v>231</v>
      </c>
      <c r="C168" s="39" t="s">
        <v>280</v>
      </c>
      <c r="D168" s="39" t="s">
        <v>146</v>
      </c>
      <c r="E168" s="46" t="s">
        <v>5</v>
      </c>
      <c r="F168" s="47" t="s">
        <v>6</v>
      </c>
      <c r="G168" s="39" t="s">
        <v>539</v>
      </c>
      <c r="H168" s="78" t="s">
        <v>540</v>
      </c>
      <c r="I168" s="39">
        <v>1</v>
      </c>
      <c r="J168" s="39">
        <v>40</v>
      </c>
      <c r="K168" s="95">
        <v>2000000</v>
      </c>
      <c r="L168" s="95">
        <v>2000000</v>
      </c>
      <c r="M168" s="32" t="s">
        <v>91</v>
      </c>
      <c r="N168" s="37" t="s">
        <v>755</v>
      </c>
      <c r="O168" s="50" t="s">
        <v>145</v>
      </c>
      <c r="P168" s="83" t="s">
        <v>845</v>
      </c>
    </row>
    <row r="169" spans="1:16" s="40" customFormat="1" ht="27" customHeight="1">
      <c r="A169" s="39">
        <v>158</v>
      </c>
      <c r="B169" s="39" t="s">
        <v>231</v>
      </c>
      <c r="C169" s="39" t="s">
        <v>336</v>
      </c>
      <c r="D169" s="39" t="s">
        <v>146</v>
      </c>
      <c r="E169" s="46" t="s">
        <v>5</v>
      </c>
      <c r="F169" s="47" t="s">
        <v>6</v>
      </c>
      <c r="G169" s="39" t="s">
        <v>539</v>
      </c>
      <c r="H169" s="78" t="s">
        <v>540</v>
      </c>
      <c r="I169" s="39">
        <v>1</v>
      </c>
      <c r="J169" s="39">
        <v>40</v>
      </c>
      <c r="K169" s="95">
        <v>2000000</v>
      </c>
      <c r="L169" s="95">
        <v>2000000</v>
      </c>
      <c r="M169" s="32" t="s">
        <v>91</v>
      </c>
      <c r="N169" s="37" t="s">
        <v>756</v>
      </c>
      <c r="O169" s="50" t="s">
        <v>145</v>
      </c>
      <c r="P169" s="83" t="s">
        <v>845</v>
      </c>
    </row>
    <row r="170" spans="1:16" s="40" customFormat="1" ht="27" customHeight="1">
      <c r="A170" s="39">
        <v>159</v>
      </c>
      <c r="B170" s="39" t="s">
        <v>231</v>
      </c>
      <c r="C170" s="39" t="s">
        <v>284</v>
      </c>
      <c r="D170" s="39" t="s">
        <v>146</v>
      </c>
      <c r="E170" s="46" t="s">
        <v>5</v>
      </c>
      <c r="F170" s="47" t="s">
        <v>6</v>
      </c>
      <c r="G170" s="39" t="s">
        <v>545</v>
      </c>
      <c r="H170" s="78" t="s">
        <v>251</v>
      </c>
      <c r="I170" s="39">
        <v>1</v>
      </c>
      <c r="J170" s="39">
        <v>40</v>
      </c>
      <c r="K170" s="95">
        <v>2000000</v>
      </c>
      <c r="L170" s="95">
        <v>2000000</v>
      </c>
      <c r="M170" s="32" t="s">
        <v>91</v>
      </c>
      <c r="N170" s="37" t="s">
        <v>757</v>
      </c>
      <c r="O170" s="50" t="s">
        <v>145</v>
      </c>
      <c r="P170" s="83" t="s">
        <v>845</v>
      </c>
    </row>
    <row r="171" spans="1:16" s="40" customFormat="1" ht="27" customHeight="1">
      <c r="A171" s="39">
        <v>160</v>
      </c>
      <c r="B171" s="39" t="s">
        <v>231</v>
      </c>
      <c r="C171" s="39" t="s">
        <v>147</v>
      </c>
      <c r="D171" s="39" t="s">
        <v>147</v>
      </c>
      <c r="E171" s="46" t="s">
        <v>5</v>
      </c>
      <c r="F171" s="47" t="s">
        <v>6</v>
      </c>
      <c r="G171" s="39" t="s">
        <v>166</v>
      </c>
      <c r="H171" s="78" t="s">
        <v>167</v>
      </c>
      <c r="I171" s="39">
        <v>1</v>
      </c>
      <c r="J171" s="39">
        <v>30</v>
      </c>
      <c r="K171" s="95">
        <v>1500000</v>
      </c>
      <c r="L171" s="95">
        <v>1500000</v>
      </c>
      <c r="M171" s="32" t="s">
        <v>133</v>
      </c>
      <c r="N171" s="37" t="s">
        <v>102</v>
      </c>
      <c r="O171" s="50" t="s">
        <v>145</v>
      </c>
      <c r="P171" s="83" t="s">
        <v>845</v>
      </c>
    </row>
    <row r="172" spans="1:16" s="40" customFormat="1" ht="27" customHeight="1">
      <c r="A172" s="39">
        <v>161</v>
      </c>
      <c r="B172" s="39" t="s">
        <v>231</v>
      </c>
      <c r="C172" s="39" t="s">
        <v>147</v>
      </c>
      <c r="D172" s="39" t="s">
        <v>147</v>
      </c>
      <c r="E172" s="46" t="s">
        <v>5</v>
      </c>
      <c r="F172" s="47" t="s">
        <v>6</v>
      </c>
      <c r="G172" s="39" t="s">
        <v>166</v>
      </c>
      <c r="H172" s="78" t="s">
        <v>167</v>
      </c>
      <c r="I172" s="39">
        <v>1</v>
      </c>
      <c r="J172" s="39">
        <v>30</v>
      </c>
      <c r="K172" s="95">
        <v>1500000</v>
      </c>
      <c r="L172" s="95">
        <v>1500000</v>
      </c>
      <c r="M172" s="32" t="s">
        <v>133</v>
      </c>
      <c r="N172" s="37" t="s">
        <v>264</v>
      </c>
      <c r="O172" s="51" t="s">
        <v>145</v>
      </c>
      <c r="P172" s="83" t="s">
        <v>845</v>
      </c>
    </row>
    <row r="173" spans="1:16" s="40" customFormat="1" ht="27" customHeight="1">
      <c r="A173" s="39">
        <v>162</v>
      </c>
      <c r="B173" s="39" t="s">
        <v>231</v>
      </c>
      <c r="C173" s="39" t="s">
        <v>147</v>
      </c>
      <c r="D173" s="39" t="s">
        <v>147</v>
      </c>
      <c r="E173" s="46" t="s">
        <v>5</v>
      </c>
      <c r="F173" s="47" t="s">
        <v>6</v>
      </c>
      <c r="G173" s="39" t="s">
        <v>166</v>
      </c>
      <c r="H173" s="78" t="s">
        <v>167</v>
      </c>
      <c r="I173" s="39">
        <v>1</v>
      </c>
      <c r="J173" s="39">
        <v>20</v>
      </c>
      <c r="K173" s="95">
        <v>1000000</v>
      </c>
      <c r="L173" s="95">
        <v>1000000</v>
      </c>
      <c r="M173" s="32" t="s">
        <v>131</v>
      </c>
      <c r="N173" s="37" t="s">
        <v>210</v>
      </c>
      <c r="O173" s="50" t="s">
        <v>145</v>
      </c>
      <c r="P173" s="83" t="s">
        <v>845</v>
      </c>
    </row>
    <row r="174" spans="1:16" s="40" customFormat="1" ht="27" customHeight="1">
      <c r="A174" s="39">
        <v>163</v>
      </c>
      <c r="B174" s="39" t="s">
        <v>231</v>
      </c>
      <c r="C174" s="39" t="s">
        <v>147</v>
      </c>
      <c r="D174" s="39" t="s">
        <v>147</v>
      </c>
      <c r="E174" s="46" t="s">
        <v>5</v>
      </c>
      <c r="F174" s="47" t="s">
        <v>6</v>
      </c>
      <c r="G174" s="39" t="s">
        <v>166</v>
      </c>
      <c r="H174" s="78" t="s">
        <v>167</v>
      </c>
      <c r="I174" s="39">
        <v>1</v>
      </c>
      <c r="J174" s="39">
        <v>40</v>
      </c>
      <c r="K174" s="95">
        <v>2000000</v>
      </c>
      <c r="L174" s="95">
        <v>2000000</v>
      </c>
      <c r="M174" s="32" t="s">
        <v>131</v>
      </c>
      <c r="N174" s="37" t="s">
        <v>758</v>
      </c>
      <c r="O174" s="50" t="s">
        <v>19</v>
      </c>
      <c r="P174" s="83" t="s">
        <v>845</v>
      </c>
    </row>
    <row r="175" spans="1:16" s="40" customFormat="1" ht="27" customHeight="1">
      <c r="A175" s="39">
        <v>164</v>
      </c>
      <c r="B175" s="39" t="s">
        <v>232</v>
      </c>
      <c r="C175" s="39" t="s">
        <v>367</v>
      </c>
      <c r="D175" s="39" t="s">
        <v>146</v>
      </c>
      <c r="E175" s="46" t="s">
        <v>194</v>
      </c>
      <c r="F175" s="47" t="s">
        <v>7</v>
      </c>
      <c r="G175" s="83" t="s">
        <v>606</v>
      </c>
      <c r="H175" s="79" t="s">
        <v>607</v>
      </c>
      <c r="I175" s="39">
        <v>1</v>
      </c>
      <c r="J175" s="39">
        <v>28</v>
      </c>
      <c r="K175" s="95">
        <v>1400000</v>
      </c>
      <c r="L175" s="95">
        <v>1400000</v>
      </c>
      <c r="M175" s="32" t="s">
        <v>198</v>
      </c>
      <c r="N175" s="37" t="s">
        <v>759</v>
      </c>
      <c r="O175" s="51" t="s">
        <v>145</v>
      </c>
      <c r="P175" s="83" t="s">
        <v>855</v>
      </c>
    </row>
    <row r="176" spans="1:16" s="40" customFormat="1" ht="27" customHeight="1">
      <c r="A176" s="39">
        <v>165</v>
      </c>
      <c r="B176" s="39" t="s">
        <v>232</v>
      </c>
      <c r="C176" s="39" t="s">
        <v>367</v>
      </c>
      <c r="D176" s="39" t="s">
        <v>146</v>
      </c>
      <c r="E176" s="46" t="s">
        <v>194</v>
      </c>
      <c r="F176" s="47" t="s">
        <v>7</v>
      </c>
      <c r="G176" s="83" t="s">
        <v>606</v>
      </c>
      <c r="H176" s="79" t="s">
        <v>607</v>
      </c>
      <c r="I176" s="39">
        <v>1</v>
      </c>
      <c r="J176" s="39">
        <v>28</v>
      </c>
      <c r="K176" s="95">
        <v>1400000</v>
      </c>
      <c r="L176" s="95">
        <v>1400000</v>
      </c>
      <c r="M176" s="32" t="s">
        <v>198</v>
      </c>
      <c r="N176" s="37" t="s">
        <v>760</v>
      </c>
      <c r="O176" s="51" t="s">
        <v>145</v>
      </c>
      <c r="P176" s="83" t="s">
        <v>855</v>
      </c>
    </row>
    <row r="177" spans="1:16" s="40" customFormat="1" ht="27" customHeight="1">
      <c r="A177" s="39">
        <v>166</v>
      </c>
      <c r="B177" s="39" t="s">
        <v>368</v>
      </c>
      <c r="C177" s="39" t="s">
        <v>356</v>
      </c>
      <c r="D177" s="39" t="s">
        <v>242</v>
      </c>
      <c r="E177" s="46" t="s">
        <v>47</v>
      </c>
      <c r="F177" s="47" t="s">
        <v>411</v>
      </c>
      <c r="G177" s="39" t="s">
        <v>608</v>
      </c>
      <c r="H177" s="78" t="s">
        <v>588</v>
      </c>
      <c r="I177" s="39">
        <v>1</v>
      </c>
      <c r="J177" s="39">
        <v>28</v>
      </c>
      <c r="K177" s="95">
        <v>1300000</v>
      </c>
      <c r="L177" s="95">
        <v>1300000</v>
      </c>
      <c r="M177" s="32" t="s">
        <v>631</v>
      </c>
      <c r="N177" s="37" t="s">
        <v>761</v>
      </c>
      <c r="O177" s="50" t="s">
        <v>145</v>
      </c>
      <c r="P177" s="83" t="s">
        <v>852</v>
      </c>
    </row>
    <row r="178" spans="1:16" s="40" customFormat="1" ht="27" customHeight="1">
      <c r="A178" s="39">
        <v>167</v>
      </c>
      <c r="B178" s="39" t="s">
        <v>233</v>
      </c>
      <c r="C178" s="39" t="s">
        <v>274</v>
      </c>
      <c r="D178" s="39" t="s">
        <v>146</v>
      </c>
      <c r="E178" s="46" t="s">
        <v>120</v>
      </c>
      <c r="F178" s="47" t="s">
        <v>9</v>
      </c>
      <c r="G178" s="39" t="s">
        <v>609</v>
      </c>
      <c r="H178" s="78" t="s">
        <v>610</v>
      </c>
      <c r="I178" s="39">
        <v>1</v>
      </c>
      <c r="J178" s="39">
        <v>40</v>
      </c>
      <c r="K178" s="95">
        <v>2000000</v>
      </c>
      <c r="L178" s="95">
        <v>2000000</v>
      </c>
      <c r="M178" s="32" t="s">
        <v>91</v>
      </c>
      <c r="N178" s="37" t="s">
        <v>762</v>
      </c>
      <c r="O178" s="51" t="s">
        <v>145</v>
      </c>
      <c r="P178" s="83" t="s">
        <v>856</v>
      </c>
    </row>
    <row r="179" spans="1:16" s="40" customFormat="1" ht="27" customHeight="1">
      <c r="A179" s="39">
        <v>168</v>
      </c>
      <c r="B179" s="39" t="s">
        <v>233</v>
      </c>
      <c r="C179" s="39" t="s">
        <v>282</v>
      </c>
      <c r="D179" s="39" t="s">
        <v>146</v>
      </c>
      <c r="E179" s="46" t="s">
        <v>120</v>
      </c>
      <c r="F179" s="47" t="s">
        <v>9</v>
      </c>
      <c r="G179" s="39" t="s">
        <v>539</v>
      </c>
      <c r="H179" s="78" t="s">
        <v>540</v>
      </c>
      <c r="I179" s="39">
        <v>1</v>
      </c>
      <c r="J179" s="39">
        <v>40</v>
      </c>
      <c r="K179" s="95">
        <v>2000000</v>
      </c>
      <c r="L179" s="95">
        <v>2000000</v>
      </c>
      <c r="M179" s="32" t="s">
        <v>91</v>
      </c>
      <c r="N179" s="37" t="s">
        <v>763</v>
      </c>
      <c r="O179" s="51" t="s">
        <v>145</v>
      </c>
      <c r="P179" s="83" t="s">
        <v>856</v>
      </c>
    </row>
    <row r="180" spans="1:16" s="40" customFormat="1" ht="27" customHeight="1">
      <c r="A180" s="39">
        <v>169</v>
      </c>
      <c r="B180" s="39" t="s">
        <v>233</v>
      </c>
      <c r="C180" s="39" t="s">
        <v>282</v>
      </c>
      <c r="D180" s="39" t="s">
        <v>146</v>
      </c>
      <c r="E180" s="46" t="s">
        <v>120</v>
      </c>
      <c r="F180" s="47" t="s">
        <v>9</v>
      </c>
      <c r="G180" s="39" t="s">
        <v>539</v>
      </c>
      <c r="H180" s="78" t="s">
        <v>540</v>
      </c>
      <c r="I180" s="39">
        <v>1</v>
      </c>
      <c r="J180" s="39">
        <v>40</v>
      </c>
      <c r="K180" s="95">
        <v>2000000</v>
      </c>
      <c r="L180" s="95">
        <v>2000000</v>
      </c>
      <c r="M180" s="32" t="s">
        <v>91</v>
      </c>
      <c r="N180" s="37" t="s">
        <v>764</v>
      </c>
      <c r="O180" s="51" t="s">
        <v>145</v>
      </c>
      <c r="P180" s="83" t="s">
        <v>856</v>
      </c>
    </row>
    <row r="181" spans="1:16" s="40" customFormat="1" ht="27" customHeight="1">
      <c r="A181" s="39">
        <v>170</v>
      </c>
      <c r="B181" s="39" t="s">
        <v>233</v>
      </c>
      <c r="C181" s="39" t="s">
        <v>282</v>
      </c>
      <c r="D181" s="39" t="s">
        <v>146</v>
      </c>
      <c r="E181" s="46" t="s">
        <v>120</v>
      </c>
      <c r="F181" s="47" t="s">
        <v>9</v>
      </c>
      <c r="G181" s="39" t="s">
        <v>539</v>
      </c>
      <c r="H181" s="78" t="s">
        <v>540</v>
      </c>
      <c r="I181" s="39">
        <v>1</v>
      </c>
      <c r="J181" s="39">
        <v>40</v>
      </c>
      <c r="K181" s="95">
        <v>2000000</v>
      </c>
      <c r="L181" s="95">
        <v>2000000</v>
      </c>
      <c r="M181" s="32" t="s">
        <v>91</v>
      </c>
      <c r="N181" s="37" t="s">
        <v>765</v>
      </c>
      <c r="O181" s="50" t="s">
        <v>145</v>
      </c>
      <c r="P181" s="83" t="s">
        <v>856</v>
      </c>
    </row>
    <row r="182" spans="1:16" s="40" customFormat="1" ht="27" customHeight="1">
      <c r="A182" s="39">
        <v>171</v>
      </c>
      <c r="B182" s="39" t="s">
        <v>233</v>
      </c>
      <c r="C182" s="39" t="s">
        <v>369</v>
      </c>
      <c r="D182" s="39" t="s">
        <v>146</v>
      </c>
      <c r="E182" s="46" t="s">
        <v>120</v>
      </c>
      <c r="F182" s="47" t="s">
        <v>9</v>
      </c>
      <c r="G182" s="39" t="s">
        <v>545</v>
      </c>
      <c r="H182" s="78" t="s">
        <v>251</v>
      </c>
      <c r="I182" s="39">
        <v>1</v>
      </c>
      <c r="J182" s="39">
        <v>40</v>
      </c>
      <c r="K182" s="95">
        <v>2000000</v>
      </c>
      <c r="L182" s="95">
        <v>2000000</v>
      </c>
      <c r="M182" s="32" t="s">
        <v>91</v>
      </c>
      <c r="N182" s="37" t="s">
        <v>766</v>
      </c>
      <c r="O182" s="50" t="s">
        <v>145</v>
      </c>
      <c r="P182" s="83" t="s">
        <v>856</v>
      </c>
    </row>
    <row r="183" spans="1:16" s="40" customFormat="1" ht="27" customHeight="1">
      <c r="A183" s="39">
        <v>172</v>
      </c>
      <c r="B183" s="39" t="s">
        <v>233</v>
      </c>
      <c r="C183" s="39" t="s">
        <v>147</v>
      </c>
      <c r="D183" s="39" t="s">
        <v>147</v>
      </c>
      <c r="E183" s="46" t="s">
        <v>120</v>
      </c>
      <c r="F183" s="47" t="s">
        <v>9</v>
      </c>
      <c r="G183" s="39" t="s">
        <v>166</v>
      </c>
      <c r="H183" s="78" t="s">
        <v>576</v>
      </c>
      <c r="I183" s="39">
        <v>1</v>
      </c>
      <c r="J183" s="39">
        <v>10</v>
      </c>
      <c r="K183" s="95">
        <v>500000</v>
      </c>
      <c r="L183" s="95">
        <v>500000</v>
      </c>
      <c r="M183" s="32" t="s">
        <v>132</v>
      </c>
      <c r="N183" s="37" t="s">
        <v>265</v>
      </c>
      <c r="O183" s="50" t="s">
        <v>145</v>
      </c>
      <c r="P183" s="83" t="s">
        <v>856</v>
      </c>
    </row>
    <row r="184" spans="1:16" s="40" customFormat="1" ht="27" customHeight="1">
      <c r="A184" s="39">
        <v>173</v>
      </c>
      <c r="B184" s="39" t="s">
        <v>370</v>
      </c>
      <c r="C184" s="39" t="s">
        <v>365</v>
      </c>
      <c r="D184" s="39" t="s">
        <v>146</v>
      </c>
      <c r="E184" s="46" t="s">
        <v>495</v>
      </c>
      <c r="F184" s="47" t="s">
        <v>496</v>
      </c>
      <c r="G184" s="39" t="s">
        <v>602</v>
      </c>
      <c r="H184" s="78" t="s">
        <v>603</v>
      </c>
      <c r="I184" s="39">
        <v>1</v>
      </c>
      <c r="J184" s="39">
        <v>40</v>
      </c>
      <c r="K184" s="95">
        <v>2000000</v>
      </c>
      <c r="L184" s="95">
        <v>2000000</v>
      </c>
      <c r="M184" s="32" t="s">
        <v>91</v>
      </c>
      <c r="N184" s="37" t="s">
        <v>767</v>
      </c>
      <c r="O184" s="51" t="s">
        <v>145</v>
      </c>
      <c r="P184" s="83" t="s">
        <v>844</v>
      </c>
    </row>
    <row r="185" spans="1:16" s="40" customFormat="1" ht="27" customHeight="1">
      <c r="A185" s="39">
        <v>174</v>
      </c>
      <c r="B185" s="39" t="s">
        <v>370</v>
      </c>
      <c r="C185" s="39" t="s">
        <v>325</v>
      </c>
      <c r="D185" s="39" t="s">
        <v>146</v>
      </c>
      <c r="E185" s="46" t="s">
        <v>495</v>
      </c>
      <c r="F185" s="47" t="s">
        <v>496</v>
      </c>
      <c r="G185" s="39" t="s">
        <v>602</v>
      </c>
      <c r="H185" s="78" t="s">
        <v>603</v>
      </c>
      <c r="I185" s="39">
        <v>1</v>
      </c>
      <c r="J185" s="39">
        <v>40</v>
      </c>
      <c r="K185" s="95">
        <v>2000000</v>
      </c>
      <c r="L185" s="95">
        <v>2000000</v>
      </c>
      <c r="M185" s="32" t="s">
        <v>91</v>
      </c>
      <c r="N185" s="37" t="s">
        <v>768</v>
      </c>
      <c r="O185" s="50" t="s">
        <v>145</v>
      </c>
      <c r="P185" s="83" t="s">
        <v>844</v>
      </c>
    </row>
    <row r="186" spans="1:16" s="40" customFormat="1" ht="27" customHeight="1">
      <c r="A186" s="39">
        <v>175</v>
      </c>
      <c r="B186" s="39" t="s">
        <v>234</v>
      </c>
      <c r="C186" s="39" t="s">
        <v>147</v>
      </c>
      <c r="D186" s="39" t="s">
        <v>147</v>
      </c>
      <c r="E186" s="46" t="s">
        <v>105</v>
      </c>
      <c r="F186" s="47" t="s">
        <v>10</v>
      </c>
      <c r="G186" s="39" t="s">
        <v>166</v>
      </c>
      <c r="H186" s="78" t="s">
        <v>167</v>
      </c>
      <c r="I186" s="39">
        <v>1</v>
      </c>
      <c r="J186" s="39">
        <v>20</v>
      </c>
      <c r="K186" s="95">
        <v>1000000</v>
      </c>
      <c r="L186" s="95">
        <v>1000000</v>
      </c>
      <c r="M186" s="32" t="s">
        <v>131</v>
      </c>
      <c r="N186" s="37" t="s">
        <v>204</v>
      </c>
      <c r="O186" s="51" t="s">
        <v>145</v>
      </c>
      <c r="P186" s="83" t="s">
        <v>831</v>
      </c>
    </row>
    <row r="187" spans="1:16" s="40" customFormat="1" ht="27" customHeight="1">
      <c r="A187" s="39">
        <v>176</v>
      </c>
      <c r="B187" s="39" t="s">
        <v>235</v>
      </c>
      <c r="C187" s="39" t="s">
        <v>371</v>
      </c>
      <c r="D187" s="39" t="s">
        <v>146</v>
      </c>
      <c r="E187" s="46" t="s">
        <v>116</v>
      </c>
      <c r="F187" s="47" t="s">
        <v>11</v>
      </c>
      <c r="G187" s="39" t="s">
        <v>611</v>
      </c>
      <c r="H187" s="78" t="s">
        <v>612</v>
      </c>
      <c r="I187" s="39">
        <v>1</v>
      </c>
      <c r="J187" s="39">
        <v>40</v>
      </c>
      <c r="K187" s="95">
        <v>2000000</v>
      </c>
      <c r="L187" s="95">
        <v>2000000</v>
      </c>
      <c r="M187" s="32" t="s">
        <v>91</v>
      </c>
      <c r="N187" s="37" t="s">
        <v>769</v>
      </c>
      <c r="O187" s="51" t="s">
        <v>145</v>
      </c>
      <c r="P187" s="83" t="s">
        <v>854</v>
      </c>
    </row>
    <row r="188" spans="1:16" s="40" customFormat="1" ht="27" customHeight="1">
      <c r="A188" s="39">
        <v>177</v>
      </c>
      <c r="B188" s="39" t="s">
        <v>235</v>
      </c>
      <c r="C188" s="39" t="s">
        <v>371</v>
      </c>
      <c r="D188" s="39" t="s">
        <v>146</v>
      </c>
      <c r="E188" s="46" t="s">
        <v>116</v>
      </c>
      <c r="F188" s="47" t="s">
        <v>11</v>
      </c>
      <c r="G188" s="39" t="s">
        <v>611</v>
      </c>
      <c r="H188" s="78" t="s">
        <v>612</v>
      </c>
      <c r="I188" s="39">
        <v>1</v>
      </c>
      <c r="J188" s="39">
        <v>40</v>
      </c>
      <c r="K188" s="95">
        <v>2000000</v>
      </c>
      <c r="L188" s="95">
        <v>2000000</v>
      </c>
      <c r="M188" s="32" t="s">
        <v>91</v>
      </c>
      <c r="N188" s="37" t="s">
        <v>770</v>
      </c>
      <c r="O188" s="51" t="s">
        <v>145</v>
      </c>
      <c r="P188" s="83" t="s">
        <v>854</v>
      </c>
    </row>
    <row r="189" spans="1:16" s="40" customFormat="1" ht="27" customHeight="1">
      <c r="A189" s="39">
        <v>178</v>
      </c>
      <c r="B189" s="39" t="s">
        <v>235</v>
      </c>
      <c r="C189" s="39" t="s">
        <v>371</v>
      </c>
      <c r="D189" s="39" t="s">
        <v>146</v>
      </c>
      <c r="E189" s="46" t="s">
        <v>116</v>
      </c>
      <c r="F189" s="47" t="s">
        <v>11</v>
      </c>
      <c r="G189" s="39" t="s">
        <v>611</v>
      </c>
      <c r="H189" s="78" t="s">
        <v>612</v>
      </c>
      <c r="I189" s="39">
        <v>1</v>
      </c>
      <c r="J189" s="39">
        <v>40</v>
      </c>
      <c r="K189" s="95">
        <v>2000000</v>
      </c>
      <c r="L189" s="95">
        <v>2000000</v>
      </c>
      <c r="M189" s="32" t="s">
        <v>91</v>
      </c>
      <c r="N189" s="37" t="s">
        <v>771</v>
      </c>
      <c r="O189" s="50" t="s">
        <v>145</v>
      </c>
      <c r="P189" s="83" t="s">
        <v>854</v>
      </c>
    </row>
    <row r="190" spans="1:16" s="40" customFormat="1" ht="27" customHeight="1">
      <c r="A190" s="39">
        <v>179</v>
      </c>
      <c r="B190" s="39" t="s">
        <v>235</v>
      </c>
      <c r="C190" s="39" t="s">
        <v>280</v>
      </c>
      <c r="D190" s="39" t="s">
        <v>146</v>
      </c>
      <c r="E190" s="46" t="s">
        <v>116</v>
      </c>
      <c r="F190" s="47" t="s">
        <v>11</v>
      </c>
      <c r="G190" s="39" t="s">
        <v>545</v>
      </c>
      <c r="H190" s="78" t="s">
        <v>251</v>
      </c>
      <c r="I190" s="39">
        <v>1</v>
      </c>
      <c r="J190" s="39">
        <v>40</v>
      </c>
      <c r="K190" s="95">
        <v>2000000</v>
      </c>
      <c r="L190" s="95">
        <v>2000000</v>
      </c>
      <c r="M190" s="32" t="s">
        <v>91</v>
      </c>
      <c r="N190" s="37" t="s">
        <v>772</v>
      </c>
      <c r="O190" s="50" t="s">
        <v>145</v>
      </c>
      <c r="P190" s="83" t="s">
        <v>854</v>
      </c>
    </row>
    <row r="191" spans="1:16" s="40" customFormat="1" ht="27" customHeight="1">
      <c r="A191" s="39">
        <v>180</v>
      </c>
      <c r="B191" s="39" t="s">
        <v>235</v>
      </c>
      <c r="C191" s="39" t="s">
        <v>280</v>
      </c>
      <c r="D191" s="39" t="s">
        <v>146</v>
      </c>
      <c r="E191" s="46" t="s">
        <v>116</v>
      </c>
      <c r="F191" s="47" t="s">
        <v>11</v>
      </c>
      <c r="G191" s="39" t="s">
        <v>609</v>
      </c>
      <c r="H191" s="39" t="s">
        <v>610</v>
      </c>
      <c r="I191" s="39">
        <v>1</v>
      </c>
      <c r="J191" s="39">
        <v>40</v>
      </c>
      <c r="K191" s="95">
        <v>2000000</v>
      </c>
      <c r="L191" s="95">
        <v>2000000</v>
      </c>
      <c r="M191" s="32" t="s">
        <v>91</v>
      </c>
      <c r="N191" s="37" t="s">
        <v>773</v>
      </c>
      <c r="O191" s="50" t="s">
        <v>145</v>
      </c>
      <c r="P191" s="83" t="s">
        <v>854</v>
      </c>
    </row>
    <row r="192" spans="1:16" s="40" customFormat="1" ht="27" customHeight="1">
      <c r="A192" s="39">
        <v>181</v>
      </c>
      <c r="B192" s="39" t="s">
        <v>235</v>
      </c>
      <c r="C192" s="39" t="s">
        <v>325</v>
      </c>
      <c r="D192" s="39" t="s">
        <v>146</v>
      </c>
      <c r="E192" s="46" t="s">
        <v>116</v>
      </c>
      <c r="F192" s="47" t="s">
        <v>11</v>
      </c>
      <c r="G192" s="39" t="s">
        <v>602</v>
      </c>
      <c r="H192" s="78" t="s">
        <v>603</v>
      </c>
      <c r="I192" s="39">
        <v>1</v>
      </c>
      <c r="J192" s="39">
        <v>40</v>
      </c>
      <c r="K192" s="95">
        <v>2000000</v>
      </c>
      <c r="L192" s="95">
        <v>2000000</v>
      </c>
      <c r="M192" s="32" t="s">
        <v>91</v>
      </c>
      <c r="N192" s="37" t="s">
        <v>774</v>
      </c>
      <c r="O192" s="51" t="s">
        <v>145</v>
      </c>
      <c r="P192" s="83" t="s">
        <v>854</v>
      </c>
    </row>
    <row r="193" spans="1:16" s="40" customFormat="1" ht="27" customHeight="1">
      <c r="A193" s="39">
        <v>182</v>
      </c>
      <c r="B193" s="39" t="s">
        <v>235</v>
      </c>
      <c r="C193" s="39" t="s">
        <v>147</v>
      </c>
      <c r="D193" s="39" t="s">
        <v>147</v>
      </c>
      <c r="E193" s="46" t="s">
        <v>116</v>
      </c>
      <c r="F193" s="47" t="s">
        <v>11</v>
      </c>
      <c r="G193" s="39" t="s">
        <v>166</v>
      </c>
      <c r="H193" s="78" t="s">
        <v>167</v>
      </c>
      <c r="I193" s="39">
        <v>1</v>
      </c>
      <c r="J193" s="39">
        <v>20</v>
      </c>
      <c r="K193" s="95">
        <v>1000000</v>
      </c>
      <c r="L193" s="95">
        <v>1000000</v>
      </c>
      <c r="M193" s="32" t="s">
        <v>131</v>
      </c>
      <c r="N193" s="37" t="s">
        <v>207</v>
      </c>
      <c r="O193" s="51" t="s">
        <v>145</v>
      </c>
      <c r="P193" s="83" t="s">
        <v>854</v>
      </c>
    </row>
    <row r="194" spans="1:16" s="40" customFormat="1" ht="27" customHeight="1">
      <c r="A194" s="39">
        <v>183</v>
      </c>
      <c r="B194" s="39" t="s">
        <v>236</v>
      </c>
      <c r="C194" s="39" t="s">
        <v>342</v>
      </c>
      <c r="D194" s="39" t="s">
        <v>242</v>
      </c>
      <c r="E194" s="46" t="s">
        <v>12</v>
      </c>
      <c r="F194" s="47" t="s">
        <v>113</v>
      </c>
      <c r="G194" s="39" t="s">
        <v>613</v>
      </c>
      <c r="H194" s="78" t="s">
        <v>572</v>
      </c>
      <c r="I194" s="39">
        <v>1</v>
      </c>
      <c r="J194" s="39">
        <v>14</v>
      </c>
      <c r="K194" s="95">
        <v>650000</v>
      </c>
      <c r="L194" s="95">
        <v>650000</v>
      </c>
      <c r="M194" s="32" t="s">
        <v>135</v>
      </c>
      <c r="N194" s="37" t="s">
        <v>775</v>
      </c>
      <c r="O194" s="51" t="s">
        <v>145</v>
      </c>
      <c r="P194" s="83" t="s">
        <v>843</v>
      </c>
    </row>
    <row r="195" spans="1:16" s="40" customFormat="1" ht="27" customHeight="1">
      <c r="A195" s="39">
        <v>184</v>
      </c>
      <c r="B195" s="39" t="s">
        <v>236</v>
      </c>
      <c r="C195" s="39" t="s">
        <v>342</v>
      </c>
      <c r="D195" s="39" t="s">
        <v>242</v>
      </c>
      <c r="E195" s="46" t="s">
        <v>12</v>
      </c>
      <c r="F195" s="47" t="s">
        <v>113</v>
      </c>
      <c r="G195" s="39" t="s">
        <v>613</v>
      </c>
      <c r="H195" s="78" t="s">
        <v>572</v>
      </c>
      <c r="I195" s="39">
        <v>1</v>
      </c>
      <c r="J195" s="39">
        <v>14</v>
      </c>
      <c r="K195" s="95">
        <v>650000</v>
      </c>
      <c r="L195" s="95">
        <v>650000</v>
      </c>
      <c r="M195" s="32" t="s">
        <v>135</v>
      </c>
      <c r="N195" s="37" t="s">
        <v>776</v>
      </c>
      <c r="O195" s="51" t="s">
        <v>145</v>
      </c>
      <c r="P195" s="83" t="s">
        <v>843</v>
      </c>
    </row>
    <row r="196" spans="1:16" s="40" customFormat="1" ht="27" customHeight="1">
      <c r="A196" s="39">
        <v>185</v>
      </c>
      <c r="B196" s="39" t="s">
        <v>236</v>
      </c>
      <c r="C196" s="39" t="s">
        <v>239</v>
      </c>
      <c r="D196" s="39" t="s">
        <v>242</v>
      </c>
      <c r="E196" s="46" t="s">
        <v>12</v>
      </c>
      <c r="F196" s="47" t="s">
        <v>113</v>
      </c>
      <c r="G196" s="83" t="s">
        <v>589</v>
      </c>
      <c r="H196" s="79" t="s">
        <v>588</v>
      </c>
      <c r="I196" s="39">
        <v>1</v>
      </c>
      <c r="J196" s="39">
        <v>14</v>
      </c>
      <c r="K196" s="95">
        <v>650000</v>
      </c>
      <c r="L196" s="95">
        <v>650000</v>
      </c>
      <c r="M196" s="32" t="s">
        <v>135</v>
      </c>
      <c r="N196" s="37" t="s">
        <v>777</v>
      </c>
      <c r="O196" s="51" t="s">
        <v>145</v>
      </c>
      <c r="P196" s="83" t="s">
        <v>843</v>
      </c>
    </row>
    <row r="197" spans="1:16" s="40" customFormat="1" ht="27" customHeight="1">
      <c r="A197" s="39">
        <v>186</v>
      </c>
      <c r="B197" s="39" t="s">
        <v>237</v>
      </c>
      <c r="C197" s="39" t="s">
        <v>372</v>
      </c>
      <c r="D197" s="39" t="s">
        <v>242</v>
      </c>
      <c r="E197" s="46" t="s">
        <v>13</v>
      </c>
      <c r="F197" s="47" t="s">
        <v>164</v>
      </c>
      <c r="G197" s="39" t="s">
        <v>614</v>
      </c>
      <c r="H197" s="78" t="s">
        <v>615</v>
      </c>
      <c r="I197" s="39">
        <v>1</v>
      </c>
      <c r="J197" s="39">
        <v>14</v>
      </c>
      <c r="K197" s="95">
        <v>650000</v>
      </c>
      <c r="L197" s="95">
        <v>650000</v>
      </c>
      <c r="M197" s="32" t="s">
        <v>135</v>
      </c>
      <c r="N197" s="37" t="s">
        <v>778</v>
      </c>
      <c r="O197" s="50" t="s">
        <v>145</v>
      </c>
      <c r="P197" s="83" t="s">
        <v>857</v>
      </c>
    </row>
    <row r="198" spans="1:16" s="40" customFormat="1" ht="27" customHeight="1">
      <c r="A198" s="39">
        <v>187</v>
      </c>
      <c r="B198" s="39" t="s">
        <v>373</v>
      </c>
      <c r="C198" s="39" t="s">
        <v>290</v>
      </c>
      <c r="D198" s="39" t="s">
        <v>146</v>
      </c>
      <c r="E198" s="46" t="s">
        <v>497</v>
      </c>
      <c r="F198" s="47" t="s">
        <v>430</v>
      </c>
      <c r="G198" s="83" t="s">
        <v>548</v>
      </c>
      <c r="H198" s="79" t="s">
        <v>549</v>
      </c>
      <c r="I198" s="39">
        <v>1</v>
      </c>
      <c r="J198" s="39">
        <v>40</v>
      </c>
      <c r="K198" s="95">
        <v>2000000</v>
      </c>
      <c r="L198" s="95">
        <v>2000000</v>
      </c>
      <c r="M198" s="32" t="s">
        <v>91</v>
      </c>
      <c r="N198" s="37" t="s">
        <v>779</v>
      </c>
      <c r="O198" s="50" t="s">
        <v>145</v>
      </c>
      <c r="P198" s="83" t="s">
        <v>858</v>
      </c>
    </row>
    <row r="199" spans="1:16" s="40" customFormat="1" ht="27" customHeight="1">
      <c r="A199" s="39">
        <v>188</v>
      </c>
      <c r="B199" s="39" t="s">
        <v>373</v>
      </c>
      <c r="C199" s="39" t="s">
        <v>290</v>
      </c>
      <c r="D199" s="39" t="s">
        <v>146</v>
      </c>
      <c r="E199" s="46" t="s">
        <v>497</v>
      </c>
      <c r="F199" s="47" t="s">
        <v>430</v>
      </c>
      <c r="G199" s="39" t="s">
        <v>548</v>
      </c>
      <c r="H199" s="78" t="s">
        <v>549</v>
      </c>
      <c r="I199" s="39">
        <v>1</v>
      </c>
      <c r="J199" s="39">
        <v>40</v>
      </c>
      <c r="K199" s="95">
        <v>2000000</v>
      </c>
      <c r="L199" s="95">
        <v>2000000</v>
      </c>
      <c r="M199" s="32" t="s">
        <v>91</v>
      </c>
      <c r="N199" s="37" t="s">
        <v>780</v>
      </c>
      <c r="O199" s="51" t="s">
        <v>145</v>
      </c>
      <c r="P199" s="83" t="s">
        <v>858</v>
      </c>
    </row>
    <row r="200" spans="1:16" s="40" customFormat="1" ht="27" customHeight="1">
      <c r="A200" s="39">
        <v>189</v>
      </c>
      <c r="B200" s="39" t="s">
        <v>373</v>
      </c>
      <c r="C200" s="39" t="s">
        <v>290</v>
      </c>
      <c r="D200" s="39" t="s">
        <v>146</v>
      </c>
      <c r="E200" s="46" t="s">
        <v>497</v>
      </c>
      <c r="F200" s="47" t="s">
        <v>430</v>
      </c>
      <c r="G200" s="39" t="s">
        <v>548</v>
      </c>
      <c r="H200" s="78" t="s">
        <v>549</v>
      </c>
      <c r="I200" s="39">
        <v>1</v>
      </c>
      <c r="J200" s="39">
        <v>40</v>
      </c>
      <c r="K200" s="95">
        <v>2000000</v>
      </c>
      <c r="L200" s="95">
        <v>2000000</v>
      </c>
      <c r="M200" s="32" t="s">
        <v>91</v>
      </c>
      <c r="N200" s="37" t="s">
        <v>781</v>
      </c>
      <c r="O200" s="51" t="s">
        <v>145</v>
      </c>
      <c r="P200" s="83" t="s">
        <v>858</v>
      </c>
    </row>
    <row r="201" spans="1:16" s="40" customFormat="1" ht="27" customHeight="1">
      <c r="A201" s="39">
        <v>190</v>
      </c>
      <c r="B201" s="39" t="s">
        <v>373</v>
      </c>
      <c r="C201" s="39" t="s">
        <v>147</v>
      </c>
      <c r="D201" s="39" t="s">
        <v>147</v>
      </c>
      <c r="E201" s="46" t="s">
        <v>497</v>
      </c>
      <c r="F201" s="47" t="s">
        <v>430</v>
      </c>
      <c r="G201" s="39" t="s">
        <v>166</v>
      </c>
      <c r="H201" s="78" t="s">
        <v>167</v>
      </c>
      <c r="I201" s="39">
        <v>1</v>
      </c>
      <c r="J201" s="39">
        <v>40</v>
      </c>
      <c r="K201" s="95">
        <v>2000000</v>
      </c>
      <c r="L201" s="95">
        <v>2000000</v>
      </c>
      <c r="M201" s="32" t="s">
        <v>131</v>
      </c>
      <c r="N201" s="37" t="s">
        <v>782</v>
      </c>
      <c r="O201" s="51" t="s">
        <v>19</v>
      </c>
      <c r="P201" s="83" t="s">
        <v>858</v>
      </c>
    </row>
    <row r="202" spans="1:16" s="40" customFormat="1" ht="27" customHeight="1">
      <c r="A202" s="39">
        <v>191</v>
      </c>
      <c r="B202" s="39" t="s">
        <v>374</v>
      </c>
      <c r="C202" s="39" t="s">
        <v>278</v>
      </c>
      <c r="D202" s="39" t="s">
        <v>146</v>
      </c>
      <c r="E202" s="46" t="s">
        <v>498</v>
      </c>
      <c r="F202" s="47" t="s">
        <v>499</v>
      </c>
      <c r="G202" s="39" t="s">
        <v>543</v>
      </c>
      <c r="H202" s="78" t="s">
        <v>544</v>
      </c>
      <c r="I202" s="39">
        <v>1</v>
      </c>
      <c r="J202" s="39">
        <v>40</v>
      </c>
      <c r="K202" s="95">
        <v>2000000</v>
      </c>
      <c r="L202" s="95">
        <v>2000000</v>
      </c>
      <c r="M202" s="32" t="s">
        <v>91</v>
      </c>
      <c r="N202" s="37" t="s">
        <v>783</v>
      </c>
      <c r="O202" s="51" t="s">
        <v>145</v>
      </c>
      <c r="P202" s="83" t="s">
        <v>859</v>
      </c>
    </row>
    <row r="203" spans="1:16" s="40" customFormat="1" ht="27" customHeight="1">
      <c r="A203" s="39">
        <v>192</v>
      </c>
      <c r="B203" s="39" t="s">
        <v>238</v>
      </c>
      <c r="C203" s="39" t="s">
        <v>375</v>
      </c>
      <c r="D203" s="39" t="s">
        <v>146</v>
      </c>
      <c r="E203" s="46" t="s">
        <v>48</v>
      </c>
      <c r="F203" s="47" t="s">
        <v>110</v>
      </c>
      <c r="G203" s="39" t="s">
        <v>616</v>
      </c>
      <c r="H203" s="78" t="s">
        <v>617</v>
      </c>
      <c r="I203" s="39">
        <v>1</v>
      </c>
      <c r="J203" s="39">
        <v>12</v>
      </c>
      <c r="K203" s="95">
        <v>600000</v>
      </c>
      <c r="L203" s="95">
        <v>600000</v>
      </c>
      <c r="M203" s="32" t="s">
        <v>136</v>
      </c>
      <c r="N203" s="37" t="s">
        <v>784</v>
      </c>
      <c r="O203" s="51" t="s">
        <v>145</v>
      </c>
      <c r="P203" s="83" t="s">
        <v>860</v>
      </c>
    </row>
    <row r="204" spans="1:16" s="40" customFormat="1" ht="27" customHeight="1">
      <c r="A204" s="39">
        <v>193</v>
      </c>
      <c r="B204" s="39" t="s">
        <v>376</v>
      </c>
      <c r="C204" s="39" t="s">
        <v>274</v>
      </c>
      <c r="D204" s="39" t="s">
        <v>146</v>
      </c>
      <c r="E204" s="46" t="s">
        <v>50</v>
      </c>
      <c r="F204" s="47" t="s">
        <v>500</v>
      </c>
      <c r="G204" s="39" t="s">
        <v>539</v>
      </c>
      <c r="H204" s="78" t="s">
        <v>540</v>
      </c>
      <c r="I204" s="39">
        <v>1</v>
      </c>
      <c r="J204" s="39">
        <v>40</v>
      </c>
      <c r="K204" s="95">
        <v>2000000</v>
      </c>
      <c r="L204" s="95">
        <v>2000000</v>
      </c>
      <c r="M204" s="32" t="s">
        <v>91</v>
      </c>
      <c r="N204" s="37" t="s">
        <v>785</v>
      </c>
      <c r="O204" s="51" t="s">
        <v>145</v>
      </c>
      <c r="P204" s="83" t="s">
        <v>839</v>
      </c>
    </row>
    <row r="205" spans="1:16" s="40" customFormat="1" ht="27" customHeight="1">
      <c r="A205" s="39">
        <v>194</v>
      </c>
      <c r="B205" s="39" t="s">
        <v>376</v>
      </c>
      <c r="C205" s="83" t="s">
        <v>274</v>
      </c>
      <c r="D205" s="39" t="s">
        <v>146</v>
      </c>
      <c r="E205" s="46" t="s">
        <v>50</v>
      </c>
      <c r="F205" s="47" t="s">
        <v>500</v>
      </c>
      <c r="G205" s="39" t="s">
        <v>539</v>
      </c>
      <c r="H205" s="78" t="s">
        <v>540</v>
      </c>
      <c r="I205" s="39">
        <v>1</v>
      </c>
      <c r="J205" s="39">
        <v>40</v>
      </c>
      <c r="K205" s="95">
        <v>2000000</v>
      </c>
      <c r="L205" s="95">
        <v>2000000</v>
      </c>
      <c r="M205" s="32" t="s">
        <v>91</v>
      </c>
      <c r="N205" s="37" t="s">
        <v>786</v>
      </c>
      <c r="O205" s="50" t="s">
        <v>145</v>
      </c>
      <c r="P205" s="83" t="s">
        <v>839</v>
      </c>
    </row>
    <row r="206" spans="1:16" s="40" customFormat="1" ht="27" customHeight="1">
      <c r="A206" s="39">
        <v>195</v>
      </c>
      <c r="B206" s="39" t="s">
        <v>376</v>
      </c>
      <c r="C206" s="39" t="s">
        <v>274</v>
      </c>
      <c r="D206" s="39" t="s">
        <v>146</v>
      </c>
      <c r="E206" s="46" t="s">
        <v>50</v>
      </c>
      <c r="F206" s="47" t="s">
        <v>500</v>
      </c>
      <c r="G206" s="39" t="s">
        <v>539</v>
      </c>
      <c r="H206" s="78" t="s">
        <v>540</v>
      </c>
      <c r="I206" s="39">
        <v>1</v>
      </c>
      <c r="J206" s="39">
        <v>40</v>
      </c>
      <c r="K206" s="95">
        <v>2000000</v>
      </c>
      <c r="L206" s="95">
        <v>2000000</v>
      </c>
      <c r="M206" s="32" t="s">
        <v>91</v>
      </c>
      <c r="N206" s="37" t="s">
        <v>652</v>
      </c>
      <c r="O206" s="50" t="s">
        <v>145</v>
      </c>
      <c r="P206" s="83" t="s">
        <v>839</v>
      </c>
    </row>
    <row r="207" spans="1:16" s="40" customFormat="1" ht="27" customHeight="1">
      <c r="A207" s="39">
        <v>196</v>
      </c>
      <c r="B207" s="39" t="s">
        <v>376</v>
      </c>
      <c r="C207" s="39" t="s">
        <v>336</v>
      </c>
      <c r="D207" s="39" t="s">
        <v>146</v>
      </c>
      <c r="E207" s="46" t="s">
        <v>50</v>
      </c>
      <c r="F207" s="47" t="s">
        <v>500</v>
      </c>
      <c r="G207" s="39" t="s">
        <v>539</v>
      </c>
      <c r="H207" s="78" t="s">
        <v>540</v>
      </c>
      <c r="I207" s="39">
        <v>1</v>
      </c>
      <c r="J207" s="39">
        <v>40</v>
      </c>
      <c r="K207" s="95">
        <v>2000000</v>
      </c>
      <c r="L207" s="95">
        <v>2000000</v>
      </c>
      <c r="M207" s="32" t="s">
        <v>91</v>
      </c>
      <c r="N207" s="37" t="s">
        <v>787</v>
      </c>
      <c r="O207" s="50" t="s">
        <v>145</v>
      </c>
      <c r="P207" s="83" t="s">
        <v>839</v>
      </c>
    </row>
    <row r="208" spans="1:16" s="40" customFormat="1" ht="27" customHeight="1">
      <c r="A208" s="39">
        <v>197</v>
      </c>
      <c r="B208" s="39" t="s">
        <v>376</v>
      </c>
      <c r="C208" s="39" t="s">
        <v>336</v>
      </c>
      <c r="D208" s="39" t="s">
        <v>146</v>
      </c>
      <c r="E208" s="46" t="s">
        <v>50</v>
      </c>
      <c r="F208" s="47" t="s">
        <v>500</v>
      </c>
      <c r="G208" s="39" t="s">
        <v>539</v>
      </c>
      <c r="H208" s="78" t="s">
        <v>540</v>
      </c>
      <c r="I208" s="39">
        <v>1</v>
      </c>
      <c r="J208" s="39">
        <v>40</v>
      </c>
      <c r="K208" s="95">
        <v>2000000</v>
      </c>
      <c r="L208" s="95">
        <v>2000000</v>
      </c>
      <c r="M208" s="32" t="s">
        <v>91</v>
      </c>
      <c r="N208" s="37" t="s">
        <v>788</v>
      </c>
      <c r="O208" s="50" t="s">
        <v>145</v>
      </c>
      <c r="P208" s="83" t="s">
        <v>839</v>
      </c>
    </row>
    <row r="209" spans="1:16" s="40" customFormat="1" ht="27" customHeight="1">
      <c r="A209" s="39">
        <v>198</v>
      </c>
      <c r="B209" s="39" t="s">
        <v>376</v>
      </c>
      <c r="C209" s="39" t="s">
        <v>336</v>
      </c>
      <c r="D209" s="39" t="s">
        <v>146</v>
      </c>
      <c r="E209" s="46" t="s">
        <v>50</v>
      </c>
      <c r="F209" s="47" t="s">
        <v>500</v>
      </c>
      <c r="G209" s="39" t="s">
        <v>609</v>
      </c>
      <c r="H209" s="78" t="s">
        <v>610</v>
      </c>
      <c r="I209" s="39">
        <v>1</v>
      </c>
      <c r="J209" s="39">
        <v>40</v>
      </c>
      <c r="K209" s="95">
        <v>2000000</v>
      </c>
      <c r="L209" s="95">
        <v>2000000</v>
      </c>
      <c r="M209" s="32" t="s">
        <v>91</v>
      </c>
      <c r="N209" s="37" t="s">
        <v>789</v>
      </c>
      <c r="O209" s="50" t="s">
        <v>145</v>
      </c>
      <c r="P209" s="83" t="s">
        <v>839</v>
      </c>
    </row>
    <row r="210" spans="1:16" s="40" customFormat="1" ht="27" customHeight="1">
      <c r="A210" s="39">
        <v>199</v>
      </c>
      <c r="B210" s="39" t="s">
        <v>376</v>
      </c>
      <c r="C210" s="39" t="s">
        <v>337</v>
      </c>
      <c r="D210" s="39" t="s">
        <v>146</v>
      </c>
      <c r="E210" s="46" t="s">
        <v>50</v>
      </c>
      <c r="F210" s="47" t="s">
        <v>500</v>
      </c>
      <c r="G210" s="39" t="s">
        <v>545</v>
      </c>
      <c r="H210" s="78" t="s">
        <v>251</v>
      </c>
      <c r="I210" s="39">
        <v>1</v>
      </c>
      <c r="J210" s="39">
        <v>40</v>
      </c>
      <c r="K210" s="95">
        <v>2000000</v>
      </c>
      <c r="L210" s="95">
        <v>2000000</v>
      </c>
      <c r="M210" s="32" t="s">
        <v>91</v>
      </c>
      <c r="N210" s="37" t="s">
        <v>790</v>
      </c>
      <c r="O210" s="50" t="s">
        <v>145</v>
      </c>
      <c r="P210" s="83" t="s">
        <v>839</v>
      </c>
    </row>
    <row r="211" spans="1:16" s="40" customFormat="1" ht="27" customHeight="1">
      <c r="A211" s="39">
        <v>200</v>
      </c>
      <c r="B211" s="39" t="s">
        <v>376</v>
      </c>
      <c r="C211" s="39" t="s">
        <v>369</v>
      </c>
      <c r="D211" s="39" t="s">
        <v>146</v>
      </c>
      <c r="E211" s="46" t="s">
        <v>50</v>
      </c>
      <c r="F211" s="47" t="s">
        <v>500</v>
      </c>
      <c r="G211" s="39" t="s">
        <v>545</v>
      </c>
      <c r="H211" s="78" t="s">
        <v>251</v>
      </c>
      <c r="I211" s="39">
        <v>1</v>
      </c>
      <c r="J211" s="39">
        <v>40</v>
      </c>
      <c r="K211" s="95">
        <v>2000000</v>
      </c>
      <c r="L211" s="95">
        <v>2000000</v>
      </c>
      <c r="M211" s="32" t="s">
        <v>91</v>
      </c>
      <c r="N211" s="37" t="s">
        <v>791</v>
      </c>
      <c r="O211" s="51" t="s">
        <v>145</v>
      </c>
      <c r="P211" s="83" t="s">
        <v>839</v>
      </c>
    </row>
    <row r="212" spans="1:16" s="40" customFormat="1" ht="27" customHeight="1">
      <c r="A212" s="39">
        <v>201</v>
      </c>
      <c r="B212" s="39" t="s">
        <v>376</v>
      </c>
      <c r="C212" s="39" t="s">
        <v>336</v>
      </c>
      <c r="D212" s="39" t="s">
        <v>146</v>
      </c>
      <c r="E212" s="46" t="s">
        <v>50</v>
      </c>
      <c r="F212" s="47" t="s">
        <v>500</v>
      </c>
      <c r="G212" s="39" t="s">
        <v>609</v>
      </c>
      <c r="H212" s="78" t="s">
        <v>610</v>
      </c>
      <c r="I212" s="39">
        <v>1</v>
      </c>
      <c r="J212" s="39">
        <v>40</v>
      </c>
      <c r="K212" s="95">
        <v>2000000</v>
      </c>
      <c r="L212" s="95">
        <v>2000000</v>
      </c>
      <c r="M212" s="32" t="s">
        <v>91</v>
      </c>
      <c r="N212" s="37" t="s">
        <v>792</v>
      </c>
      <c r="O212" s="51" t="s">
        <v>145</v>
      </c>
      <c r="P212" s="83" t="s">
        <v>839</v>
      </c>
    </row>
    <row r="213" spans="1:16" s="40" customFormat="1" ht="27" customHeight="1">
      <c r="A213" s="39">
        <v>202</v>
      </c>
      <c r="B213" s="39" t="s">
        <v>376</v>
      </c>
      <c r="C213" s="39" t="s">
        <v>147</v>
      </c>
      <c r="D213" s="39" t="s">
        <v>147</v>
      </c>
      <c r="E213" s="46" t="s">
        <v>50</v>
      </c>
      <c r="F213" s="47" t="s">
        <v>500</v>
      </c>
      <c r="G213" s="39" t="s">
        <v>166</v>
      </c>
      <c r="H213" s="78" t="s">
        <v>167</v>
      </c>
      <c r="I213" s="39">
        <v>1</v>
      </c>
      <c r="J213" s="39">
        <v>30</v>
      </c>
      <c r="K213" s="95">
        <v>1500000</v>
      </c>
      <c r="L213" s="95">
        <v>1500000</v>
      </c>
      <c r="M213" s="32" t="s">
        <v>133</v>
      </c>
      <c r="N213" s="37" t="s">
        <v>793</v>
      </c>
      <c r="O213" s="51" t="s">
        <v>145</v>
      </c>
      <c r="P213" s="83" t="s">
        <v>839</v>
      </c>
    </row>
    <row r="214" spans="1:16" s="40" customFormat="1" ht="27" customHeight="1">
      <c r="A214" s="39">
        <v>203</v>
      </c>
      <c r="B214" s="39" t="s">
        <v>376</v>
      </c>
      <c r="C214" s="39" t="s">
        <v>147</v>
      </c>
      <c r="D214" s="39" t="s">
        <v>147</v>
      </c>
      <c r="E214" s="46" t="s">
        <v>50</v>
      </c>
      <c r="F214" s="47" t="s">
        <v>500</v>
      </c>
      <c r="G214" s="39" t="s">
        <v>166</v>
      </c>
      <c r="H214" s="78" t="s">
        <v>167</v>
      </c>
      <c r="I214" s="39">
        <v>1</v>
      </c>
      <c r="J214" s="39">
        <v>10</v>
      </c>
      <c r="K214" s="95">
        <v>500000</v>
      </c>
      <c r="L214" s="95">
        <v>500000</v>
      </c>
      <c r="M214" s="32" t="s">
        <v>132</v>
      </c>
      <c r="N214" s="37" t="s">
        <v>200</v>
      </c>
      <c r="O214" s="51" t="s">
        <v>145</v>
      </c>
      <c r="P214" s="83" t="s">
        <v>839</v>
      </c>
    </row>
    <row r="215" spans="1:16" s="40" customFormat="1" ht="27" customHeight="1">
      <c r="A215" s="39">
        <v>204</v>
      </c>
      <c r="B215" s="39" t="s">
        <v>250</v>
      </c>
      <c r="C215" s="39" t="s">
        <v>147</v>
      </c>
      <c r="D215" s="39" t="s">
        <v>147</v>
      </c>
      <c r="E215" s="46" t="s">
        <v>271</v>
      </c>
      <c r="F215" s="47" t="s">
        <v>163</v>
      </c>
      <c r="G215" s="39" t="s">
        <v>166</v>
      </c>
      <c r="H215" s="78" t="s">
        <v>167</v>
      </c>
      <c r="I215" s="39">
        <v>1</v>
      </c>
      <c r="J215" s="39">
        <v>10</v>
      </c>
      <c r="K215" s="95">
        <v>500000</v>
      </c>
      <c r="L215" s="95">
        <v>500000</v>
      </c>
      <c r="M215" s="32" t="s">
        <v>132</v>
      </c>
      <c r="N215" s="37" t="s">
        <v>199</v>
      </c>
      <c r="O215" s="51" t="s">
        <v>145</v>
      </c>
      <c r="P215" s="83" t="s">
        <v>831</v>
      </c>
    </row>
    <row r="216" spans="1:16" s="40" customFormat="1" ht="27" customHeight="1">
      <c r="A216" s="39">
        <v>205</v>
      </c>
      <c r="B216" s="39" t="s">
        <v>377</v>
      </c>
      <c r="C216" s="39" t="s">
        <v>276</v>
      </c>
      <c r="D216" s="39" t="s">
        <v>146</v>
      </c>
      <c r="E216" s="46" t="s">
        <v>501</v>
      </c>
      <c r="F216" s="47" t="s">
        <v>502</v>
      </c>
      <c r="G216" s="39" t="s">
        <v>541</v>
      </c>
      <c r="H216" s="78" t="s">
        <v>542</v>
      </c>
      <c r="I216" s="39">
        <v>1</v>
      </c>
      <c r="J216" s="39">
        <v>12</v>
      </c>
      <c r="K216" s="95">
        <v>600000</v>
      </c>
      <c r="L216" s="95">
        <v>600000</v>
      </c>
      <c r="M216" s="32" t="s">
        <v>136</v>
      </c>
      <c r="N216" s="37" t="s">
        <v>794</v>
      </c>
      <c r="O216" s="51" t="s">
        <v>145</v>
      </c>
      <c r="P216" s="83" t="s">
        <v>827</v>
      </c>
    </row>
    <row r="217" spans="1:16" s="40" customFormat="1" ht="27" customHeight="1">
      <c r="A217" s="39">
        <v>206</v>
      </c>
      <c r="B217" s="39" t="s">
        <v>378</v>
      </c>
      <c r="C217" s="39" t="s">
        <v>379</v>
      </c>
      <c r="D217" s="39" t="s">
        <v>242</v>
      </c>
      <c r="E217" s="46" t="s">
        <v>503</v>
      </c>
      <c r="F217" s="47" t="s">
        <v>504</v>
      </c>
      <c r="G217" s="39" t="s">
        <v>618</v>
      </c>
      <c r="H217" s="78" t="s">
        <v>619</v>
      </c>
      <c r="I217" s="39">
        <v>1</v>
      </c>
      <c r="J217" s="39">
        <v>6</v>
      </c>
      <c r="K217" s="95">
        <v>400000</v>
      </c>
      <c r="L217" s="95">
        <v>400000</v>
      </c>
      <c r="M217" s="32" t="s">
        <v>134</v>
      </c>
      <c r="N217" s="37" t="s">
        <v>795</v>
      </c>
      <c r="O217" s="51" t="s">
        <v>145</v>
      </c>
      <c r="P217" s="83" t="s">
        <v>861</v>
      </c>
    </row>
    <row r="218" spans="1:16" s="40" customFormat="1" ht="27" customHeight="1">
      <c r="A218" s="39">
        <v>207</v>
      </c>
      <c r="B218" s="39" t="s">
        <v>378</v>
      </c>
      <c r="C218" s="39" t="s">
        <v>380</v>
      </c>
      <c r="D218" s="39" t="s">
        <v>242</v>
      </c>
      <c r="E218" s="46" t="s">
        <v>503</v>
      </c>
      <c r="F218" s="47" t="s">
        <v>504</v>
      </c>
      <c r="G218" s="39" t="s">
        <v>618</v>
      </c>
      <c r="H218" s="78" t="s">
        <v>619</v>
      </c>
      <c r="I218" s="39">
        <v>1</v>
      </c>
      <c r="J218" s="39">
        <v>6</v>
      </c>
      <c r="K218" s="95">
        <v>400000</v>
      </c>
      <c r="L218" s="95">
        <v>400000</v>
      </c>
      <c r="M218" s="32" t="s">
        <v>134</v>
      </c>
      <c r="N218" s="37" t="s">
        <v>796</v>
      </c>
      <c r="O218" s="50" t="s">
        <v>145</v>
      </c>
      <c r="P218" s="83" t="s">
        <v>861</v>
      </c>
    </row>
    <row r="219" spans="1:16" s="40" customFormat="1" ht="27" customHeight="1">
      <c r="A219" s="39">
        <v>208</v>
      </c>
      <c r="B219" s="39" t="s">
        <v>381</v>
      </c>
      <c r="C219" s="39" t="s">
        <v>343</v>
      </c>
      <c r="D219" s="39" t="s">
        <v>242</v>
      </c>
      <c r="E219" s="46" t="s">
        <v>505</v>
      </c>
      <c r="F219" s="47" t="s">
        <v>106</v>
      </c>
      <c r="G219" s="39" t="s">
        <v>620</v>
      </c>
      <c r="H219" s="78" t="s">
        <v>572</v>
      </c>
      <c r="I219" s="39">
        <v>1</v>
      </c>
      <c r="J219" s="39">
        <v>6</v>
      </c>
      <c r="K219" s="95">
        <v>400000</v>
      </c>
      <c r="L219" s="95">
        <v>400000</v>
      </c>
      <c r="M219" s="32" t="s">
        <v>134</v>
      </c>
      <c r="N219" s="37" t="s">
        <v>699</v>
      </c>
      <c r="O219" s="51" t="s">
        <v>145</v>
      </c>
      <c r="P219" s="83" t="s">
        <v>832</v>
      </c>
    </row>
    <row r="220" spans="1:16" s="40" customFormat="1" ht="27" customHeight="1">
      <c r="A220" s="39">
        <v>209</v>
      </c>
      <c r="B220" s="39" t="s">
        <v>382</v>
      </c>
      <c r="C220" s="39" t="s">
        <v>342</v>
      </c>
      <c r="D220" s="39" t="s">
        <v>242</v>
      </c>
      <c r="E220" s="46" t="s">
        <v>506</v>
      </c>
      <c r="F220" s="47" t="s">
        <v>458</v>
      </c>
      <c r="G220" s="39" t="s">
        <v>621</v>
      </c>
      <c r="H220" s="78" t="s">
        <v>622</v>
      </c>
      <c r="I220" s="39">
        <v>1</v>
      </c>
      <c r="J220" s="39">
        <v>14</v>
      </c>
      <c r="K220" s="95">
        <v>650000</v>
      </c>
      <c r="L220" s="95">
        <v>650000</v>
      </c>
      <c r="M220" s="32" t="s">
        <v>135</v>
      </c>
      <c r="N220" s="37" t="s">
        <v>797</v>
      </c>
      <c r="O220" s="51" t="s">
        <v>145</v>
      </c>
      <c r="P220" s="83" t="s">
        <v>832</v>
      </c>
    </row>
    <row r="221" spans="1:16" s="40" customFormat="1" ht="27" customHeight="1">
      <c r="A221" s="39">
        <v>210</v>
      </c>
      <c r="B221" s="39" t="s">
        <v>383</v>
      </c>
      <c r="C221" s="39" t="s">
        <v>343</v>
      </c>
      <c r="D221" s="39" t="s">
        <v>242</v>
      </c>
      <c r="E221" s="46" t="s">
        <v>507</v>
      </c>
      <c r="F221" s="47" t="s">
        <v>508</v>
      </c>
      <c r="G221" s="39" t="s">
        <v>623</v>
      </c>
      <c r="H221" s="78" t="s">
        <v>585</v>
      </c>
      <c r="I221" s="39">
        <v>1</v>
      </c>
      <c r="J221" s="39">
        <v>14</v>
      </c>
      <c r="K221" s="95">
        <v>650000</v>
      </c>
      <c r="L221" s="95">
        <v>650000</v>
      </c>
      <c r="M221" s="32" t="s">
        <v>135</v>
      </c>
      <c r="N221" s="37" t="s">
        <v>798</v>
      </c>
      <c r="O221" s="51" t="s">
        <v>145</v>
      </c>
      <c r="P221" s="83" t="s">
        <v>832</v>
      </c>
    </row>
    <row r="222" spans="1:16" s="40" customFormat="1" ht="27" customHeight="1">
      <c r="A222" s="39">
        <v>211</v>
      </c>
      <c r="B222" s="39" t="s">
        <v>383</v>
      </c>
      <c r="C222" s="39" t="s">
        <v>343</v>
      </c>
      <c r="D222" s="39" t="s">
        <v>242</v>
      </c>
      <c r="E222" s="46" t="s">
        <v>507</v>
      </c>
      <c r="F222" s="47" t="s">
        <v>508</v>
      </c>
      <c r="G222" s="39" t="s">
        <v>623</v>
      </c>
      <c r="H222" s="78" t="s">
        <v>585</v>
      </c>
      <c r="I222" s="39">
        <v>1</v>
      </c>
      <c r="J222" s="39">
        <v>14</v>
      </c>
      <c r="K222" s="95">
        <v>650000</v>
      </c>
      <c r="L222" s="95">
        <v>650000</v>
      </c>
      <c r="M222" s="32" t="s">
        <v>135</v>
      </c>
      <c r="N222" s="37" t="s">
        <v>799</v>
      </c>
      <c r="O222" s="51" t="s">
        <v>145</v>
      </c>
      <c r="P222" s="83" t="s">
        <v>832</v>
      </c>
    </row>
    <row r="223" spans="1:16" s="40" customFormat="1" ht="27" customHeight="1">
      <c r="A223" s="39">
        <v>212</v>
      </c>
      <c r="B223" s="39" t="s">
        <v>383</v>
      </c>
      <c r="C223" s="39" t="s">
        <v>342</v>
      </c>
      <c r="D223" s="39" t="s">
        <v>242</v>
      </c>
      <c r="E223" s="46" t="s">
        <v>507</v>
      </c>
      <c r="F223" s="47" t="s">
        <v>508</v>
      </c>
      <c r="G223" s="39" t="s">
        <v>623</v>
      </c>
      <c r="H223" s="78" t="s">
        <v>585</v>
      </c>
      <c r="I223" s="39">
        <v>1</v>
      </c>
      <c r="J223" s="39">
        <v>14</v>
      </c>
      <c r="K223" s="95">
        <v>650000</v>
      </c>
      <c r="L223" s="95">
        <v>650000</v>
      </c>
      <c r="M223" s="32" t="s">
        <v>135</v>
      </c>
      <c r="N223" s="37" t="s">
        <v>800</v>
      </c>
      <c r="O223" s="51" t="s">
        <v>145</v>
      </c>
      <c r="P223" s="83" t="s">
        <v>832</v>
      </c>
    </row>
    <row r="224" spans="1:16" s="40" customFormat="1" ht="27" customHeight="1">
      <c r="A224" s="39">
        <v>213</v>
      </c>
      <c r="B224" s="39" t="s">
        <v>384</v>
      </c>
      <c r="C224" s="39" t="s">
        <v>342</v>
      </c>
      <c r="D224" s="39" t="s">
        <v>242</v>
      </c>
      <c r="E224" s="46" t="s">
        <v>509</v>
      </c>
      <c r="F224" s="47" t="s">
        <v>149</v>
      </c>
      <c r="G224" s="39" t="s">
        <v>624</v>
      </c>
      <c r="H224" s="78" t="s">
        <v>622</v>
      </c>
      <c r="I224" s="39">
        <v>1</v>
      </c>
      <c r="J224" s="39">
        <v>14</v>
      </c>
      <c r="K224" s="95">
        <v>650000</v>
      </c>
      <c r="L224" s="95">
        <v>650000</v>
      </c>
      <c r="M224" s="32" t="s">
        <v>135</v>
      </c>
      <c r="N224" s="37" t="s">
        <v>801</v>
      </c>
      <c r="O224" s="51" t="s">
        <v>145</v>
      </c>
      <c r="P224" s="83" t="s">
        <v>832</v>
      </c>
    </row>
    <row r="225" spans="1:16" s="40" customFormat="1" ht="27" customHeight="1">
      <c r="A225" s="39">
        <v>214</v>
      </c>
      <c r="B225" s="39" t="s">
        <v>385</v>
      </c>
      <c r="C225" s="39" t="s">
        <v>342</v>
      </c>
      <c r="D225" s="39" t="s">
        <v>242</v>
      </c>
      <c r="E225" s="46" t="s">
        <v>425</v>
      </c>
      <c r="F225" s="47" t="s">
        <v>510</v>
      </c>
      <c r="G225" s="39" t="s">
        <v>625</v>
      </c>
      <c r="H225" s="78" t="s">
        <v>582</v>
      </c>
      <c r="I225" s="39">
        <v>1</v>
      </c>
      <c r="J225" s="39">
        <v>6</v>
      </c>
      <c r="K225" s="95">
        <v>400000</v>
      </c>
      <c r="L225" s="95">
        <v>400000</v>
      </c>
      <c r="M225" s="32" t="s">
        <v>134</v>
      </c>
      <c r="N225" s="37" t="s">
        <v>802</v>
      </c>
      <c r="O225" s="51" t="s">
        <v>145</v>
      </c>
      <c r="P225" s="83" t="s">
        <v>832</v>
      </c>
    </row>
    <row r="226" spans="1:16" s="40" customFormat="1" ht="27" customHeight="1">
      <c r="A226" s="39">
        <v>215</v>
      </c>
      <c r="B226" s="39" t="s">
        <v>386</v>
      </c>
      <c r="C226" s="39" t="s">
        <v>276</v>
      </c>
      <c r="D226" s="39" t="s">
        <v>146</v>
      </c>
      <c r="E226" s="46" t="s">
        <v>511</v>
      </c>
      <c r="F226" s="47" t="s">
        <v>480</v>
      </c>
      <c r="G226" s="39" t="s">
        <v>541</v>
      </c>
      <c r="H226" s="78" t="s">
        <v>542</v>
      </c>
      <c r="I226" s="39">
        <v>1</v>
      </c>
      <c r="J226" s="39">
        <v>40</v>
      </c>
      <c r="K226" s="95">
        <v>2000000</v>
      </c>
      <c r="L226" s="95">
        <v>2000000</v>
      </c>
      <c r="M226" s="32" t="s">
        <v>91</v>
      </c>
      <c r="N226" s="37" t="s">
        <v>803</v>
      </c>
      <c r="O226" s="51" t="s">
        <v>145</v>
      </c>
      <c r="P226" s="83" t="s">
        <v>862</v>
      </c>
    </row>
    <row r="227" spans="1:16" s="40" customFormat="1" ht="27" customHeight="1">
      <c r="A227" s="39">
        <v>216</v>
      </c>
      <c r="B227" s="39" t="s">
        <v>387</v>
      </c>
      <c r="C227" s="39" t="s">
        <v>276</v>
      </c>
      <c r="D227" s="39" t="s">
        <v>146</v>
      </c>
      <c r="E227" s="46" t="s">
        <v>51</v>
      </c>
      <c r="F227" s="47" t="s">
        <v>512</v>
      </c>
      <c r="G227" s="39" t="s">
        <v>541</v>
      </c>
      <c r="H227" s="78" t="s">
        <v>542</v>
      </c>
      <c r="I227" s="39">
        <v>1</v>
      </c>
      <c r="J227" s="39">
        <v>28</v>
      </c>
      <c r="K227" s="95">
        <v>1400000</v>
      </c>
      <c r="L227" s="95">
        <v>1400000</v>
      </c>
      <c r="M227" s="32" t="s">
        <v>198</v>
      </c>
      <c r="N227" s="37" t="s">
        <v>794</v>
      </c>
      <c r="O227" s="51" t="s">
        <v>145</v>
      </c>
      <c r="P227" s="83" t="s">
        <v>862</v>
      </c>
    </row>
    <row r="228" spans="1:16" s="40" customFormat="1" ht="27" customHeight="1">
      <c r="A228" s="39">
        <v>217</v>
      </c>
      <c r="B228" s="39" t="s">
        <v>388</v>
      </c>
      <c r="C228" s="39" t="s">
        <v>312</v>
      </c>
      <c r="D228" s="39" t="s">
        <v>146</v>
      </c>
      <c r="E228" s="46" t="s">
        <v>513</v>
      </c>
      <c r="F228" s="47" t="s">
        <v>106</v>
      </c>
      <c r="G228" s="39" t="s">
        <v>556</v>
      </c>
      <c r="H228" s="78" t="s">
        <v>555</v>
      </c>
      <c r="I228" s="39">
        <v>1</v>
      </c>
      <c r="J228" s="39">
        <v>12</v>
      </c>
      <c r="K228" s="95">
        <v>600000</v>
      </c>
      <c r="L228" s="95">
        <v>600000</v>
      </c>
      <c r="M228" s="32" t="s">
        <v>136</v>
      </c>
      <c r="N228" s="37" t="s">
        <v>804</v>
      </c>
      <c r="O228" s="50" t="s">
        <v>145</v>
      </c>
      <c r="P228" s="83" t="s">
        <v>863</v>
      </c>
    </row>
    <row r="229" spans="1:16" s="40" customFormat="1" ht="27" customHeight="1">
      <c r="A229" s="39">
        <v>218</v>
      </c>
      <c r="B229" s="39" t="s">
        <v>389</v>
      </c>
      <c r="C229" s="39" t="s">
        <v>327</v>
      </c>
      <c r="D229" s="39" t="s">
        <v>146</v>
      </c>
      <c r="E229" s="46" t="s">
        <v>514</v>
      </c>
      <c r="F229" s="47" t="s">
        <v>515</v>
      </c>
      <c r="G229" s="39" t="s">
        <v>565</v>
      </c>
      <c r="H229" s="78" t="s">
        <v>566</v>
      </c>
      <c r="I229" s="39">
        <v>1</v>
      </c>
      <c r="J229" s="39">
        <v>28</v>
      </c>
      <c r="K229" s="95">
        <v>1400000</v>
      </c>
      <c r="L229" s="95">
        <v>1400000</v>
      </c>
      <c r="M229" s="32" t="s">
        <v>198</v>
      </c>
      <c r="N229" s="37" t="s">
        <v>805</v>
      </c>
      <c r="O229" s="51" t="s">
        <v>145</v>
      </c>
      <c r="P229" s="83" t="s">
        <v>834</v>
      </c>
    </row>
    <row r="230" spans="1:16" s="40" customFormat="1" ht="27" customHeight="1">
      <c r="A230" s="39">
        <v>219</v>
      </c>
      <c r="B230" s="39" t="s">
        <v>390</v>
      </c>
      <c r="C230" s="39" t="s">
        <v>362</v>
      </c>
      <c r="D230" s="39" t="s">
        <v>146</v>
      </c>
      <c r="E230" s="46" t="s">
        <v>516</v>
      </c>
      <c r="F230" s="47" t="s">
        <v>517</v>
      </c>
      <c r="G230" s="39" t="s">
        <v>626</v>
      </c>
      <c r="H230" s="78" t="s">
        <v>599</v>
      </c>
      <c r="I230" s="39">
        <v>1</v>
      </c>
      <c r="J230" s="39">
        <v>28</v>
      </c>
      <c r="K230" s="95">
        <v>1400000</v>
      </c>
      <c r="L230" s="95">
        <v>1400000</v>
      </c>
      <c r="M230" s="32" t="s">
        <v>198</v>
      </c>
      <c r="N230" s="37" t="s">
        <v>806</v>
      </c>
      <c r="O230" s="51" t="s">
        <v>145</v>
      </c>
      <c r="P230" s="83" t="s">
        <v>834</v>
      </c>
    </row>
    <row r="231" spans="1:16" s="40" customFormat="1" ht="27" customHeight="1">
      <c r="A231" s="39">
        <v>220</v>
      </c>
      <c r="B231" s="39" t="s">
        <v>391</v>
      </c>
      <c r="C231" s="39" t="s">
        <v>280</v>
      </c>
      <c r="D231" s="39" t="s">
        <v>146</v>
      </c>
      <c r="E231" s="46" t="s">
        <v>422</v>
      </c>
      <c r="F231" s="47" t="s">
        <v>14</v>
      </c>
      <c r="G231" s="39" t="s">
        <v>539</v>
      </c>
      <c r="H231" s="78" t="s">
        <v>540</v>
      </c>
      <c r="I231" s="39">
        <v>1</v>
      </c>
      <c r="J231" s="39">
        <v>40</v>
      </c>
      <c r="K231" s="95">
        <v>2000000</v>
      </c>
      <c r="L231" s="95">
        <v>2000000</v>
      </c>
      <c r="M231" s="32" t="s">
        <v>91</v>
      </c>
      <c r="N231" s="37" t="s">
        <v>807</v>
      </c>
      <c r="O231" s="51" t="s">
        <v>145</v>
      </c>
      <c r="P231" s="83" t="s">
        <v>829</v>
      </c>
    </row>
    <row r="232" spans="1:16" s="40" customFormat="1" ht="27" customHeight="1">
      <c r="A232" s="39">
        <v>221</v>
      </c>
      <c r="B232" s="39" t="s">
        <v>182</v>
      </c>
      <c r="C232" s="39" t="s">
        <v>147</v>
      </c>
      <c r="D232" s="39" t="s">
        <v>147</v>
      </c>
      <c r="E232" s="46" t="s">
        <v>124</v>
      </c>
      <c r="F232" s="47" t="s">
        <v>191</v>
      </c>
      <c r="G232" s="39" t="s">
        <v>166</v>
      </c>
      <c r="H232" s="78" t="s">
        <v>167</v>
      </c>
      <c r="I232" s="39">
        <v>1</v>
      </c>
      <c r="J232" s="39">
        <v>20</v>
      </c>
      <c r="K232" s="95">
        <v>1000000</v>
      </c>
      <c r="L232" s="95">
        <v>1000000</v>
      </c>
      <c r="M232" s="32" t="s">
        <v>131</v>
      </c>
      <c r="N232" s="37" t="s">
        <v>209</v>
      </c>
      <c r="O232" s="51" t="s">
        <v>145</v>
      </c>
      <c r="P232" s="83" t="s">
        <v>829</v>
      </c>
    </row>
    <row r="233" spans="1:16" s="40" customFormat="1" ht="27" customHeight="1">
      <c r="A233" s="39">
        <v>222</v>
      </c>
      <c r="B233" s="39" t="s">
        <v>73</v>
      </c>
      <c r="C233" s="39" t="s">
        <v>147</v>
      </c>
      <c r="D233" s="39" t="s">
        <v>147</v>
      </c>
      <c r="E233" s="46" t="s">
        <v>87</v>
      </c>
      <c r="F233" s="47" t="s">
        <v>122</v>
      </c>
      <c r="G233" s="39" t="s">
        <v>166</v>
      </c>
      <c r="H233" s="78" t="s">
        <v>167</v>
      </c>
      <c r="I233" s="39">
        <v>1</v>
      </c>
      <c r="J233" s="39">
        <v>10</v>
      </c>
      <c r="K233" s="95">
        <v>500000</v>
      </c>
      <c r="L233" s="95">
        <v>500000</v>
      </c>
      <c r="M233" s="32" t="s">
        <v>132</v>
      </c>
      <c r="N233" s="37" t="s">
        <v>140</v>
      </c>
      <c r="O233" s="50" t="s">
        <v>145</v>
      </c>
      <c r="P233" s="83" t="s">
        <v>829</v>
      </c>
    </row>
    <row r="234" spans="1:16" s="40" customFormat="1" ht="27" customHeight="1">
      <c r="A234" s="39">
        <v>223</v>
      </c>
      <c r="B234" s="39" t="s">
        <v>392</v>
      </c>
      <c r="C234" s="39" t="s">
        <v>306</v>
      </c>
      <c r="D234" s="39" t="s">
        <v>146</v>
      </c>
      <c r="E234" s="46" t="s">
        <v>518</v>
      </c>
      <c r="F234" s="47" t="s">
        <v>413</v>
      </c>
      <c r="G234" s="39" t="s">
        <v>550</v>
      </c>
      <c r="H234" s="78" t="s">
        <v>551</v>
      </c>
      <c r="I234" s="39">
        <v>1</v>
      </c>
      <c r="J234" s="39">
        <v>12</v>
      </c>
      <c r="K234" s="95">
        <v>600000</v>
      </c>
      <c r="L234" s="95">
        <v>600000</v>
      </c>
      <c r="M234" s="32" t="s">
        <v>136</v>
      </c>
      <c r="N234" s="37" t="s">
        <v>808</v>
      </c>
      <c r="O234" s="51" t="s">
        <v>145</v>
      </c>
      <c r="P234" s="83" t="s">
        <v>864</v>
      </c>
    </row>
    <row r="235" spans="1:16" s="40" customFormat="1" ht="27" customHeight="1">
      <c r="A235" s="39">
        <v>224</v>
      </c>
      <c r="B235" s="39" t="s">
        <v>393</v>
      </c>
      <c r="C235" s="39" t="s">
        <v>394</v>
      </c>
      <c r="D235" s="39" t="s">
        <v>146</v>
      </c>
      <c r="E235" s="46" t="s">
        <v>519</v>
      </c>
      <c r="F235" s="47" t="s">
        <v>478</v>
      </c>
      <c r="G235" s="39" t="s">
        <v>627</v>
      </c>
      <c r="H235" s="78" t="s">
        <v>617</v>
      </c>
      <c r="I235" s="39">
        <v>1</v>
      </c>
      <c r="J235" s="39">
        <v>40</v>
      </c>
      <c r="K235" s="95">
        <v>2000000</v>
      </c>
      <c r="L235" s="95">
        <v>2000000</v>
      </c>
      <c r="M235" s="32" t="s">
        <v>91</v>
      </c>
      <c r="N235" s="37" t="s">
        <v>809</v>
      </c>
      <c r="O235" s="51" t="s">
        <v>145</v>
      </c>
      <c r="P235" s="83" t="s">
        <v>865</v>
      </c>
    </row>
    <row r="236" spans="1:16" s="40" customFormat="1" ht="27" customHeight="1">
      <c r="A236" s="39">
        <v>225</v>
      </c>
      <c r="B236" s="39" t="s">
        <v>395</v>
      </c>
      <c r="C236" s="39" t="s">
        <v>394</v>
      </c>
      <c r="D236" s="39" t="s">
        <v>146</v>
      </c>
      <c r="E236" s="46" t="s">
        <v>520</v>
      </c>
      <c r="F236" s="47" t="s">
        <v>521</v>
      </c>
      <c r="G236" s="39" t="s">
        <v>627</v>
      </c>
      <c r="H236" s="78" t="s">
        <v>617</v>
      </c>
      <c r="I236" s="39">
        <v>1</v>
      </c>
      <c r="J236" s="39">
        <v>28</v>
      </c>
      <c r="K236" s="95">
        <v>1400000</v>
      </c>
      <c r="L236" s="95">
        <v>1400000</v>
      </c>
      <c r="M236" s="32" t="s">
        <v>198</v>
      </c>
      <c r="N236" s="37" t="s">
        <v>810</v>
      </c>
      <c r="O236" s="51" t="s">
        <v>145</v>
      </c>
      <c r="P236" s="83" t="s">
        <v>865</v>
      </c>
    </row>
    <row r="237" spans="1:16" s="40" customFormat="1" ht="27" customHeight="1">
      <c r="A237" s="39">
        <v>226</v>
      </c>
      <c r="B237" s="39" t="s">
        <v>396</v>
      </c>
      <c r="C237" s="39" t="s">
        <v>288</v>
      </c>
      <c r="D237" s="39" t="s">
        <v>146</v>
      </c>
      <c r="E237" s="46" t="s">
        <v>522</v>
      </c>
      <c r="F237" s="47" t="s">
        <v>112</v>
      </c>
      <c r="G237" s="39" t="s">
        <v>548</v>
      </c>
      <c r="H237" s="78" t="s">
        <v>549</v>
      </c>
      <c r="I237" s="39">
        <v>1</v>
      </c>
      <c r="J237" s="39">
        <v>40</v>
      </c>
      <c r="K237" s="95">
        <v>2000000</v>
      </c>
      <c r="L237" s="95">
        <v>2000000</v>
      </c>
      <c r="M237" s="32" t="s">
        <v>91</v>
      </c>
      <c r="N237" s="37" t="s">
        <v>811</v>
      </c>
      <c r="O237" s="51" t="s">
        <v>145</v>
      </c>
      <c r="P237" s="83" t="s">
        <v>831</v>
      </c>
    </row>
    <row r="238" spans="1:16" s="40" customFormat="1" ht="27" customHeight="1">
      <c r="A238" s="39">
        <v>227</v>
      </c>
      <c r="B238" s="39" t="s">
        <v>397</v>
      </c>
      <c r="C238" s="39" t="s">
        <v>356</v>
      </c>
      <c r="D238" s="39" t="s">
        <v>242</v>
      </c>
      <c r="E238" s="46" t="s">
        <v>523</v>
      </c>
      <c r="F238" s="47" t="s">
        <v>445</v>
      </c>
      <c r="G238" s="39" t="s">
        <v>587</v>
      </c>
      <c r="H238" s="78" t="s">
        <v>588</v>
      </c>
      <c r="I238" s="39">
        <v>1</v>
      </c>
      <c r="J238" s="39">
        <v>28</v>
      </c>
      <c r="K238" s="95">
        <v>1300000</v>
      </c>
      <c r="L238" s="95">
        <v>1300000</v>
      </c>
      <c r="M238" s="32" t="s">
        <v>631</v>
      </c>
      <c r="N238" s="37" t="s">
        <v>812</v>
      </c>
      <c r="O238" s="50" t="s">
        <v>145</v>
      </c>
      <c r="P238" s="83" t="s">
        <v>832</v>
      </c>
    </row>
    <row r="239" spans="1:16" s="40" customFormat="1" ht="27" customHeight="1">
      <c r="A239" s="39">
        <v>228</v>
      </c>
      <c r="B239" s="39" t="s">
        <v>398</v>
      </c>
      <c r="C239" s="39" t="s">
        <v>327</v>
      </c>
      <c r="D239" s="39" t="s">
        <v>146</v>
      </c>
      <c r="E239" s="46" t="s">
        <v>524</v>
      </c>
      <c r="F239" s="47" t="s">
        <v>117</v>
      </c>
      <c r="G239" s="39" t="s">
        <v>565</v>
      </c>
      <c r="H239" s="78" t="s">
        <v>566</v>
      </c>
      <c r="I239" s="39">
        <v>1</v>
      </c>
      <c r="J239" s="39">
        <v>28</v>
      </c>
      <c r="K239" s="95">
        <v>1400000</v>
      </c>
      <c r="L239" s="95">
        <v>1400000</v>
      </c>
      <c r="M239" s="32" t="s">
        <v>198</v>
      </c>
      <c r="N239" s="37" t="s">
        <v>813</v>
      </c>
      <c r="O239" s="51" t="s">
        <v>145</v>
      </c>
      <c r="P239" s="83" t="s">
        <v>834</v>
      </c>
    </row>
    <row r="240" spans="1:16" s="40" customFormat="1" ht="27" customHeight="1">
      <c r="A240" s="39">
        <v>229</v>
      </c>
      <c r="B240" s="39" t="s">
        <v>398</v>
      </c>
      <c r="C240" s="39" t="s">
        <v>327</v>
      </c>
      <c r="D240" s="39" t="s">
        <v>146</v>
      </c>
      <c r="E240" s="46" t="s">
        <v>524</v>
      </c>
      <c r="F240" s="47" t="s">
        <v>117</v>
      </c>
      <c r="G240" s="39" t="s">
        <v>565</v>
      </c>
      <c r="H240" s="78" t="s">
        <v>566</v>
      </c>
      <c r="I240" s="39">
        <v>1</v>
      </c>
      <c r="J240" s="39">
        <v>28</v>
      </c>
      <c r="K240" s="95">
        <v>1400000</v>
      </c>
      <c r="L240" s="95">
        <v>1400000</v>
      </c>
      <c r="M240" s="32" t="s">
        <v>198</v>
      </c>
      <c r="N240" s="37" t="s">
        <v>814</v>
      </c>
      <c r="O240" s="51" t="s">
        <v>145</v>
      </c>
      <c r="P240" s="83" t="s">
        <v>834</v>
      </c>
    </row>
    <row r="241" spans="1:16" s="40" customFormat="1" ht="27" customHeight="1">
      <c r="A241" s="39">
        <v>230</v>
      </c>
      <c r="B241" s="39" t="s">
        <v>399</v>
      </c>
      <c r="C241" s="39" t="s">
        <v>282</v>
      </c>
      <c r="D241" s="39" t="s">
        <v>146</v>
      </c>
      <c r="E241" s="46" t="s">
        <v>525</v>
      </c>
      <c r="F241" s="47" t="s">
        <v>114</v>
      </c>
      <c r="G241" s="39" t="s">
        <v>539</v>
      </c>
      <c r="H241" s="78" t="s">
        <v>540</v>
      </c>
      <c r="I241" s="39">
        <v>1</v>
      </c>
      <c r="J241" s="39">
        <v>40</v>
      </c>
      <c r="K241" s="95">
        <v>2000000</v>
      </c>
      <c r="L241" s="95">
        <v>2000000</v>
      </c>
      <c r="M241" s="32" t="s">
        <v>91</v>
      </c>
      <c r="N241" s="37" t="s">
        <v>815</v>
      </c>
      <c r="O241" s="51" t="s">
        <v>145</v>
      </c>
      <c r="P241" s="83" t="s">
        <v>829</v>
      </c>
    </row>
    <row r="242" spans="1:16" s="40" customFormat="1" ht="27" customHeight="1">
      <c r="A242" s="39">
        <v>231</v>
      </c>
      <c r="B242" s="39" t="s">
        <v>399</v>
      </c>
      <c r="C242" s="39" t="s">
        <v>282</v>
      </c>
      <c r="D242" s="39" t="s">
        <v>146</v>
      </c>
      <c r="E242" s="46" t="s">
        <v>525</v>
      </c>
      <c r="F242" s="47" t="s">
        <v>114</v>
      </c>
      <c r="G242" s="39" t="s">
        <v>539</v>
      </c>
      <c r="H242" s="78" t="s">
        <v>540</v>
      </c>
      <c r="I242" s="39">
        <v>1</v>
      </c>
      <c r="J242" s="39">
        <v>40</v>
      </c>
      <c r="K242" s="95">
        <v>2000000</v>
      </c>
      <c r="L242" s="95">
        <v>2000000</v>
      </c>
      <c r="M242" s="32" t="s">
        <v>91</v>
      </c>
      <c r="N242" s="37" t="s">
        <v>816</v>
      </c>
      <c r="O242" s="51" t="s">
        <v>145</v>
      </c>
      <c r="P242" s="83" t="s">
        <v>829</v>
      </c>
    </row>
    <row r="243" spans="1:16" s="40" customFormat="1" ht="27" customHeight="1">
      <c r="A243" s="39">
        <v>232</v>
      </c>
      <c r="B243" s="39" t="s">
        <v>399</v>
      </c>
      <c r="C243" s="39" t="s">
        <v>400</v>
      </c>
      <c r="D243" s="39" t="s">
        <v>146</v>
      </c>
      <c r="E243" s="46" t="s">
        <v>525</v>
      </c>
      <c r="F243" s="47" t="s">
        <v>114</v>
      </c>
      <c r="G243" s="39" t="s">
        <v>539</v>
      </c>
      <c r="H243" s="78" t="s">
        <v>540</v>
      </c>
      <c r="I243" s="39">
        <v>1</v>
      </c>
      <c r="J243" s="39">
        <v>40</v>
      </c>
      <c r="K243" s="95">
        <v>2000000</v>
      </c>
      <c r="L243" s="95">
        <v>2000000</v>
      </c>
      <c r="M243" s="32" t="s">
        <v>91</v>
      </c>
      <c r="N243" s="37" t="s">
        <v>817</v>
      </c>
      <c r="O243" s="50" t="s">
        <v>145</v>
      </c>
      <c r="P243" s="83" t="s">
        <v>829</v>
      </c>
    </row>
    <row r="244" spans="1:16" s="40" customFormat="1" ht="27" customHeight="1">
      <c r="A244" s="39">
        <v>233</v>
      </c>
      <c r="B244" s="39" t="s">
        <v>74</v>
      </c>
      <c r="C244" s="39" t="s">
        <v>147</v>
      </c>
      <c r="D244" s="39" t="s">
        <v>147</v>
      </c>
      <c r="E244" s="46" t="s">
        <v>50</v>
      </c>
      <c r="F244" s="47" t="s">
        <v>89</v>
      </c>
      <c r="G244" s="39" t="s">
        <v>0</v>
      </c>
      <c r="H244" s="78" t="s">
        <v>1</v>
      </c>
      <c r="I244" s="39">
        <v>1</v>
      </c>
      <c r="J244" s="39">
        <v>60</v>
      </c>
      <c r="K244" s="95">
        <v>3000000</v>
      </c>
      <c r="L244" s="95">
        <v>3000000</v>
      </c>
      <c r="M244" s="32" t="s">
        <v>133</v>
      </c>
      <c r="N244" s="37" t="s">
        <v>818</v>
      </c>
      <c r="O244" s="51" t="s">
        <v>19</v>
      </c>
      <c r="P244" s="83" t="s">
        <v>829</v>
      </c>
    </row>
    <row r="245" spans="1:16" s="40" customFormat="1" ht="27" customHeight="1">
      <c r="A245" s="39">
        <v>234</v>
      </c>
      <c r="B245" s="39" t="s">
        <v>74</v>
      </c>
      <c r="C245" s="39" t="s">
        <v>147</v>
      </c>
      <c r="D245" s="39" t="s">
        <v>147</v>
      </c>
      <c r="E245" s="46" t="s">
        <v>50</v>
      </c>
      <c r="F245" s="47" t="s">
        <v>89</v>
      </c>
      <c r="G245" s="39" t="s">
        <v>0</v>
      </c>
      <c r="H245" s="78" t="s">
        <v>1</v>
      </c>
      <c r="I245" s="39">
        <v>1</v>
      </c>
      <c r="J245" s="39">
        <v>20</v>
      </c>
      <c r="K245" s="95">
        <v>1000000</v>
      </c>
      <c r="L245" s="95">
        <v>1000000</v>
      </c>
      <c r="M245" s="32" t="s">
        <v>132</v>
      </c>
      <c r="N245" s="37" t="s">
        <v>758</v>
      </c>
      <c r="O245" s="51" t="s">
        <v>19</v>
      </c>
      <c r="P245" s="83" t="s">
        <v>829</v>
      </c>
    </row>
    <row r="246" spans="1:16" s="40" customFormat="1" ht="27" customHeight="1">
      <c r="A246" s="39">
        <v>235</v>
      </c>
      <c r="B246" s="39" t="s">
        <v>183</v>
      </c>
      <c r="C246" s="39" t="s">
        <v>147</v>
      </c>
      <c r="D246" s="39" t="s">
        <v>147</v>
      </c>
      <c r="E246" s="46" t="s">
        <v>195</v>
      </c>
      <c r="F246" s="47" t="s">
        <v>196</v>
      </c>
      <c r="G246" s="39" t="s">
        <v>0</v>
      </c>
      <c r="H246" s="78" t="s">
        <v>1</v>
      </c>
      <c r="I246" s="39">
        <v>1</v>
      </c>
      <c r="J246" s="39">
        <v>20</v>
      </c>
      <c r="K246" s="95">
        <v>1000000</v>
      </c>
      <c r="L246" s="95">
        <v>1000000</v>
      </c>
      <c r="M246" s="32" t="s">
        <v>131</v>
      </c>
      <c r="N246" s="37" t="s">
        <v>211</v>
      </c>
      <c r="O246" s="51" t="s">
        <v>145</v>
      </c>
      <c r="P246" s="83" t="s">
        <v>829</v>
      </c>
    </row>
    <row r="247" spans="1:16" s="40" customFormat="1" ht="27" customHeight="1">
      <c r="A247" s="39">
        <v>236</v>
      </c>
      <c r="B247" s="39" t="s">
        <v>401</v>
      </c>
      <c r="C247" s="39" t="s">
        <v>274</v>
      </c>
      <c r="D247" s="39" t="s">
        <v>146</v>
      </c>
      <c r="E247" s="46" t="s">
        <v>526</v>
      </c>
      <c r="F247" s="47" t="s">
        <v>478</v>
      </c>
      <c r="G247" s="39" t="s">
        <v>539</v>
      </c>
      <c r="H247" s="78" t="s">
        <v>540</v>
      </c>
      <c r="I247" s="39">
        <v>1</v>
      </c>
      <c r="J247" s="39">
        <v>40</v>
      </c>
      <c r="K247" s="95">
        <v>2000000</v>
      </c>
      <c r="L247" s="95">
        <v>2000000</v>
      </c>
      <c r="M247" s="32" t="s">
        <v>91</v>
      </c>
      <c r="N247" s="37" t="s">
        <v>819</v>
      </c>
      <c r="O247" s="51" t="s">
        <v>145</v>
      </c>
      <c r="P247" s="83" t="s">
        <v>829</v>
      </c>
    </row>
    <row r="248" spans="1:16" s="40" customFormat="1" ht="27" customHeight="1">
      <c r="A248" s="39">
        <v>237</v>
      </c>
      <c r="B248" s="39" t="s">
        <v>402</v>
      </c>
      <c r="C248" s="39" t="s">
        <v>290</v>
      </c>
      <c r="D248" s="39" t="s">
        <v>146</v>
      </c>
      <c r="E248" s="46" t="s">
        <v>527</v>
      </c>
      <c r="F248" s="47" t="s">
        <v>463</v>
      </c>
      <c r="G248" s="39" t="s">
        <v>548</v>
      </c>
      <c r="H248" s="78" t="s">
        <v>549</v>
      </c>
      <c r="I248" s="39">
        <v>1</v>
      </c>
      <c r="J248" s="39">
        <v>40</v>
      </c>
      <c r="K248" s="95">
        <v>2000000</v>
      </c>
      <c r="L248" s="95">
        <v>2000000</v>
      </c>
      <c r="M248" s="32" t="s">
        <v>91</v>
      </c>
      <c r="N248" s="37" t="s">
        <v>820</v>
      </c>
      <c r="O248" s="50" t="s">
        <v>145</v>
      </c>
      <c r="P248" s="83" t="s">
        <v>831</v>
      </c>
    </row>
    <row r="249" spans="1:16" s="40" customFormat="1" ht="27" customHeight="1">
      <c r="A249" s="39">
        <v>238</v>
      </c>
      <c r="B249" s="39" t="s">
        <v>403</v>
      </c>
      <c r="C249" s="39" t="s">
        <v>147</v>
      </c>
      <c r="D249" s="39" t="s">
        <v>147</v>
      </c>
      <c r="E249" s="46" t="s">
        <v>528</v>
      </c>
      <c r="F249" s="47" t="s">
        <v>529</v>
      </c>
      <c r="G249" s="39" t="s">
        <v>0</v>
      </c>
      <c r="H249" s="78" t="s">
        <v>1</v>
      </c>
      <c r="I249" s="39">
        <v>1</v>
      </c>
      <c r="J249" s="39">
        <v>20</v>
      </c>
      <c r="K249" s="95">
        <v>1000000</v>
      </c>
      <c r="L249" s="95">
        <v>1000000</v>
      </c>
      <c r="M249" s="32" t="s">
        <v>132</v>
      </c>
      <c r="N249" s="37" t="s">
        <v>782</v>
      </c>
      <c r="O249" s="51" t="s">
        <v>19</v>
      </c>
      <c r="P249" s="83" t="s">
        <v>831</v>
      </c>
    </row>
    <row r="250" spans="1:16" s="40" customFormat="1" ht="27" customHeight="1">
      <c r="A250" s="39">
        <v>239</v>
      </c>
      <c r="B250" s="39" t="s">
        <v>403</v>
      </c>
      <c r="C250" s="39" t="s">
        <v>147</v>
      </c>
      <c r="D250" s="39" t="s">
        <v>147</v>
      </c>
      <c r="E250" s="46" t="s">
        <v>528</v>
      </c>
      <c r="F250" s="47" t="s">
        <v>529</v>
      </c>
      <c r="G250" s="39" t="s">
        <v>0</v>
      </c>
      <c r="H250" s="78" t="s">
        <v>1</v>
      </c>
      <c r="I250" s="39">
        <v>1</v>
      </c>
      <c r="J250" s="39">
        <v>20</v>
      </c>
      <c r="K250" s="95">
        <v>1000000</v>
      </c>
      <c r="L250" s="95">
        <v>1000000</v>
      </c>
      <c r="M250" s="32" t="s">
        <v>132</v>
      </c>
      <c r="N250" s="37" t="s">
        <v>710</v>
      </c>
      <c r="O250" s="51" t="s">
        <v>19</v>
      </c>
      <c r="P250" s="83" t="s">
        <v>831</v>
      </c>
    </row>
    <row r="251" spans="1:16" s="40" customFormat="1" ht="27" customHeight="1">
      <c r="A251" s="39">
        <v>240</v>
      </c>
      <c r="B251" s="39" t="s">
        <v>404</v>
      </c>
      <c r="C251" s="39" t="s">
        <v>147</v>
      </c>
      <c r="D251" s="39" t="s">
        <v>147</v>
      </c>
      <c r="E251" s="46" t="s">
        <v>530</v>
      </c>
      <c r="F251" s="47" t="s">
        <v>531</v>
      </c>
      <c r="G251" s="39" t="s">
        <v>254</v>
      </c>
      <c r="H251" s="78" t="s">
        <v>255</v>
      </c>
      <c r="I251" s="39">
        <v>1</v>
      </c>
      <c r="J251" s="39">
        <v>20</v>
      </c>
      <c r="K251" s="95">
        <v>1000000</v>
      </c>
      <c r="L251" s="95">
        <v>1000000</v>
      </c>
      <c r="M251" s="32" t="s">
        <v>132</v>
      </c>
      <c r="N251" s="37" t="s">
        <v>720</v>
      </c>
      <c r="O251" s="51" t="s">
        <v>19</v>
      </c>
      <c r="P251" s="83" t="s">
        <v>848</v>
      </c>
    </row>
    <row r="252" spans="1:16" s="40" customFormat="1" ht="27" customHeight="1">
      <c r="A252" s="39">
        <v>241</v>
      </c>
      <c r="B252" s="39" t="s">
        <v>405</v>
      </c>
      <c r="C252" s="39" t="s">
        <v>290</v>
      </c>
      <c r="D252" s="39" t="s">
        <v>146</v>
      </c>
      <c r="E252" s="46" t="s">
        <v>532</v>
      </c>
      <c r="F252" s="47" t="s">
        <v>533</v>
      </c>
      <c r="G252" s="39" t="s">
        <v>554</v>
      </c>
      <c r="H252" s="78" t="s">
        <v>555</v>
      </c>
      <c r="I252" s="39">
        <v>1</v>
      </c>
      <c r="J252" s="39">
        <v>40</v>
      </c>
      <c r="K252" s="95">
        <v>2000000</v>
      </c>
      <c r="L252" s="95">
        <v>2000000</v>
      </c>
      <c r="M252" s="32" t="s">
        <v>91</v>
      </c>
      <c r="N252" s="37" t="s">
        <v>821</v>
      </c>
      <c r="O252" s="51" t="s">
        <v>145</v>
      </c>
      <c r="P252" s="83" t="s">
        <v>831</v>
      </c>
    </row>
    <row r="253" spans="1:16" s="40" customFormat="1" ht="27" customHeight="1">
      <c r="A253" s="39">
        <v>242</v>
      </c>
      <c r="B253" s="39" t="s">
        <v>406</v>
      </c>
      <c r="C253" s="39" t="s">
        <v>356</v>
      </c>
      <c r="D253" s="39" t="s">
        <v>242</v>
      </c>
      <c r="E253" s="46" t="s">
        <v>434</v>
      </c>
      <c r="F253" s="47" t="s">
        <v>534</v>
      </c>
      <c r="G253" s="39" t="s">
        <v>628</v>
      </c>
      <c r="H253" s="78" t="s">
        <v>629</v>
      </c>
      <c r="I253" s="39">
        <v>1</v>
      </c>
      <c r="J253" s="39">
        <v>28</v>
      </c>
      <c r="K253" s="95">
        <v>1300000</v>
      </c>
      <c r="L253" s="95">
        <v>1300000</v>
      </c>
      <c r="M253" s="32" t="s">
        <v>631</v>
      </c>
      <c r="N253" s="37" t="s">
        <v>822</v>
      </c>
      <c r="O253" s="50" t="s">
        <v>145</v>
      </c>
      <c r="P253" s="83" t="s">
        <v>852</v>
      </c>
    </row>
    <row r="254" spans="1:16" s="40" customFormat="1" ht="27" customHeight="1">
      <c r="A254" s="39">
        <v>243</v>
      </c>
      <c r="B254" s="39" t="s">
        <v>407</v>
      </c>
      <c r="C254" s="39" t="s">
        <v>278</v>
      </c>
      <c r="D254" s="39" t="s">
        <v>146</v>
      </c>
      <c r="E254" s="46" t="s">
        <v>535</v>
      </c>
      <c r="F254" s="47" t="s">
        <v>114</v>
      </c>
      <c r="G254" s="39" t="s">
        <v>543</v>
      </c>
      <c r="H254" s="78" t="s">
        <v>544</v>
      </c>
      <c r="I254" s="39">
        <v>1</v>
      </c>
      <c r="J254" s="39">
        <v>28</v>
      </c>
      <c r="K254" s="95">
        <v>1400000</v>
      </c>
      <c r="L254" s="95">
        <v>1400000</v>
      </c>
      <c r="M254" s="32" t="s">
        <v>198</v>
      </c>
      <c r="N254" s="37" t="s">
        <v>823</v>
      </c>
      <c r="O254" s="51"/>
      <c r="P254" s="83" t="s">
        <v>828</v>
      </c>
    </row>
    <row r="255" spans="1:16" s="40" customFormat="1" ht="27" customHeight="1">
      <c r="A255" s="39">
        <v>244</v>
      </c>
      <c r="B255" s="39" t="s">
        <v>408</v>
      </c>
      <c r="C255" s="39" t="s">
        <v>295</v>
      </c>
      <c r="D255" s="39" t="s">
        <v>146</v>
      </c>
      <c r="E255" s="46" t="s">
        <v>536</v>
      </c>
      <c r="F255" s="47" t="s">
        <v>114</v>
      </c>
      <c r="G255" s="39" t="s">
        <v>543</v>
      </c>
      <c r="H255" s="78" t="s">
        <v>544</v>
      </c>
      <c r="I255" s="39">
        <v>1</v>
      </c>
      <c r="J255" s="39">
        <v>12</v>
      </c>
      <c r="K255" s="95">
        <v>600000</v>
      </c>
      <c r="L255" s="95">
        <v>600000</v>
      </c>
      <c r="M255" s="32" t="s">
        <v>136</v>
      </c>
      <c r="N255" s="37" t="s">
        <v>824</v>
      </c>
      <c r="O255" s="51" t="s">
        <v>145</v>
      </c>
      <c r="P255" s="83" t="s">
        <v>828</v>
      </c>
    </row>
    <row r="256" spans="1:16" s="40" customFormat="1" ht="27" customHeight="1">
      <c r="A256" s="39">
        <v>245</v>
      </c>
      <c r="B256" s="39" t="s">
        <v>409</v>
      </c>
      <c r="C256" s="39" t="s">
        <v>147</v>
      </c>
      <c r="D256" s="39" t="s">
        <v>147</v>
      </c>
      <c r="E256" s="46" t="s">
        <v>537</v>
      </c>
      <c r="F256" s="47" t="s">
        <v>538</v>
      </c>
      <c r="G256" s="39" t="s">
        <v>254</v>
      </c>
      <c r="H256" s="78" t="s">
        <v>255</v>
      </c>
      <c r="I256" s="39">
        <v>1</v>
      </c>
      <c r="J256" s="39">
        <v>40</v>
      </c>
      <c r="K256" s="95">
        <v>2000000</v>
      </c>
      <c r="L256" s="95">
        <v>2000000</v>
      </c>
      <c r="M256" s="32" t="s">
        <v>131</v>
      </c>
      <c r="N256" s="37" t="s">
        <v>825</v>
      </c>
      <c r="O256" s="51" t="s">
        <v>19</v>
      </c>
      <c r="P256" s="83" t="s">
        <v>862</v>
      </c>
    </row>
    <row r="257" spans="1:16" s="40" customFormat="1" ht="27" customHeight="1">
      <c r="A257" s="39">
        <v>246</v>
      </c>
      <c r="B257" s="39" t="s">
        <v>184</v>
      </c>
      <c r="C257" s="39" t="s">
        <v>147</v>
      </c>
      <c r="D257" s="39" t="s">
        <v>147</v>
      </c>
      <c r="E257" s="46" t="s">
        <v>197</v>
      </c>
      <c r="F257" s="47" t="s">
        <v>122</v>
      </c>
      <c r="G257" s="39" t="s">
        <v>254</v>
      </c>
      <c r="H257" s="78" t="s">
        <v>255</v>
      </c>
      <c r="I257" s="39">
        <v>1</v>
      </c>
      <c r="J257" s="39">
        <v>10</v>
      </c>
      <c r="K257" s="95">
        <v>500000</v>
      </c>
      <c r="L257" s="95">
        <v>500000</v>
      </c>
      <c r="M257" s="32" t="s">
        <v>132</v>
      </c>
      <c r="N257" s="37" t="s">
        <v>212</v>
      </c>
      <c r="O257" s="50" t="s">
        <v>145</v>
      </c>
      <c r="P257" s="83" t="s">
        <v>866</v>
      </c>
    </row>
    <row r="258" spans="1:16" s="40" customFormat="1" ht="27" customHeight="1">
      <c r="A258" s="39">
        <v>247</v>
      </c>
      <c r="B258" s="39" t="s">
        <v>410</v>
      </c>
      <c r="C258" s="39" t="s">
        <v>274</v>
      </c>
      <c r="D258" s="39" t="s">
        <v>146</v>
      </c>
      <c r="E258" s="46" t="s">
        <v>516</v>
      </c>
      <c r="F258" s="47" t="s">
        <v>489</v>
      </c>
      <c r="G258" s="39" t="s">
        <v>539</v>
      </c>
      <c r="H258" s="78" t="s">
        <v>540</v>
      </c>
      <c r="I258" s="39">
        <v>1</v>
      </c>
      <c r="J258" s="39">
        <v>40</v>
      </c>
      <c r="K258" s="95">
        <v>2000000</v>
      </c>
      <c r="L258" s="95">
        <v>2000000</v>
      </c>
      <c r="M258" s="32" t="s">
        <v>91</v>
      </c>
      <c r="N258" s="37" t="s">
        <v>826</v>
      </c>
      <c r="O258" s="51" t="s">
        <v>145</v>
      </c>
      <c r="P258" s="83" t="s">
        <v>853</v>
      </c>
    </row>
    <row r="259" spans="1:16">
      <c r="A259" s="34"/>
      <c r="B259" s="34"/>
      <c r="C259" s="84"/>
      <c r="D259" s="34"/>
      <c r="E259" s="11"/>
      <c r="F259" s="12"/>
      <c r="G259" s="34"/>
      <c r="H259" s="34"/>
      <c r="I259" s="34"/>
      <c r="J259" s="34"/>
      <c r="K259" s="72"/>
      <c r="L259" s="72"/>
      <c r="M259" s="35"/>
      <c r="N259" s="36"/>
      <c r="O259" s="52"/>
      <c r="P259" s="112"/>
    </row>
    <row r="260" spans="1:16" s="40" customFormat="1" ht="26.25" customHeight="1">
      <c r="A260" s="58"/>
      <c r="B260" s="58"/>
      <c r="C260" s="85"/>
      <c r="D260" s="58"/>
      <c r="E260" s="138" t="s">
        <v>156</v>
      </c>
      <c r="F260" s="138"/>
      <c r="G260" s="60"/>
      <c r="H260" s="60"/>
      <c r="I260" s="60">
        <f>SUBTOTAL(9,I12:I259)</f>
        <v>247</v>
      </c>
      <c r="J260" s="60">
        <f>SUBTOTAL(9,J12:J259)</f>
        <v>6412</v>
      </c>
      <c r="K260" s="73"/>
      <c r="L260" s="74">
        <f>SUBTOTAL(9,L12:L259)</f>
        <v>322350000</v>
      </c>
      <c r="M260" s="59"/>
      <c r="N260" s="61"/>
      <c r="O260" s="62"/>
      <c r="P260" s="113"/>
    </row>
    <row r="261" spans="1:16" s="40" customFormat="1" ht="15">
      <c r="A261" s="64"/>
      <c r="B261" s="64"/>
      <c r="C261" s="86"/>
      <c r="D261" s="64"/>
      <c r="E261" s="65"/>
      <c r="F261" s="65"/>
      <c r="G261" s="67"/>
      <c r="H261" s="67"/>
      <c r="I261" s="67"/>
      <c r="J261" s="67"/>
      <c r="K261" s="66"/>
      <c r="L261" s="68"/>
      <c r="M261" s="66"/>
      <c r="N261" s="69"/>
      <c r="O261" s="70"/>
    </row>
    <row r="262" spans="1:16" s="40" customFormat="1" ht="15">
      <c r="A262" s="64"/>
      <c r="B262" s="64"/>
      <c r="C262" s="71"/>
      <c r="D262" s="82"/>
      <c r="E262" s="71" t="s">
        <v>100</v>
      </c>
      <c r="F262" s="71"/>
      <c r="G262" s="87">
        <f>L260</f>
        <v>322350000</v>
      </c>
      <c r="H262" s="64" t="s">
        <v>99</v>
      </c>
      <c r="I262" s="67"/>
      <c r="J262" s="67"/>
      <c r="K262" s="66"/>
      <c r="L262" s="68"/>
      <c r="M262" s="66"/>
      <c r="N262" s="69"/>
      <c r="O262" s="70"/>
    </row>
    <row r="263" spans="1:16">
      <c r="E263" s="140" t="s">
        <v>161</v>
      </c>
      <c r="F263" s="140"/>
      <c r="G263" s="143" t="str">
        <f>tien_so!C6</f>
        <v>Ba trăm hai mươi hai triệu ba trăm năm mươi ngàn đồng./.</v>
      </c>
      <c r="H263" s="143"/>
      <c r="I263" s="143"/>
      <c r="J263" s="143"/>
      <c r="K263" s="143"/>
      <c r="L263" s="143"/>
    </row>
    <row r="264" spans="1:16" ht="18.75">
      <c r="L264" s="133"/>
      <c r="M264" s="133"/>
      <c r="N264" s="133"/>
      <c r="O264" s="49"/>
    </row>
    <row r="265" spans="1:16" ht="18.75">
      <c r="M265" s="30"/>
      <c r="N265" s="38"/>
      <c r="O265" s="49"/>
    </row>
    <row r="268" spans="1:16">
      <c r="L268" s="33"/>
    </row>
    <row r="271" spans="1:16" ht="18.75">
      <c r="L271" s="133"/>
      <c r="M271" s="133"/>
      <c r="N271" s="133"/>
      <c r="O271" s="49"/>
    </row>
  </sheetData>
  <autoFilter ref="A11:P258"/>
  <mergeCells count="24">
    <mergeCell ref="A1:F1"/>
    <mergeCell ref="A2:F2"/>
    <mergeCell ref="A4:O4"/>
    <mergeCell ref="A5:O5"/>
    <mergeCell ref="D8:D9"/>
    <mergeCell ref="C8:C9"/>
    <mergeCell ref="I8:J8"/>
    <mergeCell ref="A8:A9"/>
    <mergeCell ref="B8:B9"/>
    <mergeCell ref="E8:E9"/>
    <mergeCell ref="E263:F263"/>
    <mergeCell ref="G8:H8"/>
    <mergeCell ref="F8:F9"/>
    <mergeCell ref="E260:F260"/>
    <mergeCell ref="G263:L263"/>
    <mergeCell ref="A6:O6"/>
    <mergeCell ref="P8:P9"/>
    <mergeCell ref="L271:N271"/>
    <mergeCell ref="L264:N264"/>
    <mergeCell ref="K8:K9"/>
    <mergeCell ref="L8:L9"/>
    <mergeCell ref="O8:O9"/>
    <mergeCell ref="M8:M9"/>
    <mergeCell ref="N8:N9"/>
  </mergeCells>
  <phoneticPr fontId="2" type="noConversion"/>
  <pageMargins left="0.28999999999999998" right="0.17" top="0.55000000000000004" bottom="0.61" header="0.23" footer="0.16"/>
  <pageSetup paperSize="9" scale="74" orientation="landscape" r:id="rId1"/>
  <headerFooter alignWithMargins="0"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Ma_Khoa</vt:lpstr>
      <vt:lpstr>tien_so</vt:lpstr>
      <vt:lpstr>Tong hop</vt:lpstr>
      <vt:lpstr>huong_dan_ky_I_2019_2020</vt:lpstr>
      <vt:lpstr>huong_dan_ky_I_2019_2020!Print_Area</vt:lpstr>
      <vt:lpstr>'Tong hop'!Print_Area</vt:lpstr>
      <vt:lpstr>huong_dan_ky_I_2019_2020!Print_Titles</vt:lpstr>
      <vt:lpstr>'Tong hop'!Print_Titles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Pc-Admin</cp:lastModifiedBy>
  <cp:lastPrinted>2020-01-13T15:49:04Z</cp:lastPrinted>
  <dcterms:created xsi:type="dcterms:W3CDTF">2017-01-17T02:59:09Z</dcterms:created>
  <dcterms:modified xsi:type="dcterms:W3CDTF">2020-01-13T15:51:54Z</dcterms:modified>
</cp:coreProperties>
</file>