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4400" windowHeight="7425" firstSheet="1" activeTab="1"/>
  </bookViews>
  <sheets>
    <sheet name="tien_so" sheetId="3" state="hidden" r:id="rId1"/>
    <sheet name="Tong_hop" sheetId="2" r:id="rId2"/>
    <sheet name="gio_ky_3" sheetId="1" r:id="rId3"/>
  </sheets>
  <definedNames>
    <definedName name="_xlnm._FilterDatabase" localSheetId="2" hidden="1">gio_ky_3!$A$7:$Q$413</definedName>
    <definedName name="_xlnm._FilterDatabase" localSheetId="0" hidden="1">tien_so!#REF!</definedName>
    <definedName name="_xlnm._FilterDatabase" localSheetId="1" hidden="1">Tong_hop!$B$8:$I$94</definedName>
    <definedName name="CNV">#REF!</definedName>
    <definedName name="ngach">#REF!</definedName>
    <definedName name="pc">#REF!</definedName>
    <definedName name="_xlnm.Print_Area" localSheetId="2">gio_ky_3!$A$1:$P$398</definedName>
    <definedName name="_xlnm.Print_Area" localSheetId="1">Tong_hop!$A$1:$L$94</definedName>
    <definedName name="_xlnm.Print_Titles" localSheetId="2">gio_ky_3!$7:$7</definedName>
    <definedName name="_xlnm.Print_Titles" localSheetId="0">tien_so!#REF!</definedName>
    <definedName name="_xlnm.Print_Titles" localSheetId="1">Tong_hop!$8:$8</definedName>
    <definedName name="tam">#REF!</definedName>
  </definedNames>
  <calcPr calcId="125725" fullCalcOnLoad="1"/>
</workbook>
</file>

<file path=xl/calcChain.xml><?xml version="1.0" encoding="utf-8"?>
<calcChain xmlns="http://schemas.openxmlformats.org/spreadsheetml/2006/main">
  <c r="J89" i="2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91" s="1"/>
  <c r="N395" i="1"/>
  <c r="J111" i="2"/>
  <c r="J110"/>
  <c r="K109"/>
  <c r="J109"/>
  <c r="J108"/>
  <c r="J107"/>
  <c r="J106"/>
  <c r="J105"/>
  <c r="J104"/>
  <c r="J103"/>
  <c r="J102"/>
  <c r="J101"/>
  <c r="J100"/>
  <c r="J99"/>
  <c r="J98"/>
  <c r="J97"/>
  <c r="K90"/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404" s="1"/>
  <c r="A405" s="1"/>
  <c r="A406" s="1"/>
  <c r="A407" s="1"/>
  <c r="A408" s="1"/>
  <c r="A409" s="1"/>
  <c r="A410" s="1"/>
  <c r="A411" s="1"/>
  <c r="A412" s="1"/>
  <c r="A413" s="1"/>
  <c r="M285"/>
  <c r="O285" s="1"/>
  <c r="M286"/>
  <c r="O286" s="1"/>
  <c r="M287"/>
  <c r="O287" s="1"/>
  <c r="M288"/>
  <c r="O288" s="1"/>
  <c r="M289"/>
  <c r="O289" s="1"/>
  <c r="M290"/>
  <c r="O290" s="1"/>
  <c r="M291"/>
  <c r="O291" s="1"/>
  <c r="M292"/>
  <c r="O292" s="1"/>
  <c r="M248"/>
  <c r="O248" s="1"/>
  <c r="M249"/>
  <c r="O249" s="1"/>
  <c r="M250"/>
  <c r="O250" s="1"/>
  <c r="M251"/>
  <c r="O251" s="1"/>
  <c r="M252"/>
  <c r="O252" s="1"/>
  <c r="M253"/>
  <c r="O253" s="1"/>
  <c r="M254"/>
  <c r="O254" s="1"/>
  <c r="M255"/>
  <c r="O255" s="1"/>
  <c r="M256"/>
  <c r="O256" s="1"/>
  <c r="M280"/>
  <c r="O280" s="1"/>
  <c r="M281"/>
  <c r="O281" s="1"/>
  <c r="M282"/>
  <c r="O282" s="1"/>
  <c r="M283"/>
  <c r="O283" s="1"/>
  <c r="M284"/>
  <c r="O284" s="1"/>
  <c r="M257"/>
  <c r="O257" s="1"/>
  <c r="M258"/>
  <c r="O258" s="1"/>
  <c r="M259"/>
  <c r="O259" s="1"/>
  <c r="M260"/>
  <c r="O260" s="1"/>
  <c r="M261"/>
  <c r="O261" s="1"/>
  <c r="M262"/>
  <c r="O262" s="1"/>
  <c r="M263"/>
  <c r="O263" s="1"/>
  <c r="M264"/>
  <c r="O264" s="1"/>
  <c r="M265"/>
  <c r="O265" s="1"/>
  <c r="M266"/>
  <c r="O266" s="1"/>
  <c r="M267"/>
  <c r="O267" s="1"/>
  <c r="M268"/>
  <c r="O268" s="1"/>
  <c r="M269"/>
  <c r="O269" s="1"/>
  <c r="M270"/>
  <c r="O270" s="1"/>
  <c r="M271"/>
  <c r="O271" s="1"/>
  <c r="M272"/>
  <c r="O272" s="1"/>
  <c r="M273"/>
  <c r="O273" s="1"/>
  <c r="M274"/>
  <c r="O274" s="1"/>
  <c r="M275"/>
  <c r="O275" s="1"/>
  <c r="M276"/>
  <c r="O276" s="1"/>
  <c r="M277"/>
  <c r="O277" s="1"/>
  <c r="M278"/>
  <c r="O278" s="1"/>
  <c r="M279"/>
  <c r="O279" s="1"/>
  <c r="M90"/>
  <c r="O90" s="1"/>
  <c r="M91"/>
  <c r="O91" s="1"/>
  <c r="M92"/>
  <c r="O92" s="1"/>
  <c r="M93"/>
  <c r="O93" s="1"/>
  <c r="M94"/>
  <c r="O94" s="1"/>
  <c r="M95"/>
  <c r="O95" s="1"/>
  <c r="M96"/>
  <c r="O96" s="1"/>
  <c r="M97"/>
  <c r="O97" s="1"/>
  <c r="M98"/>
  <c r="O98" s="1"/>
  <c r="M99"/>
  <c r="O99" s="1"/>
  <c r="M100"/>
  <c r="O100" s="1"/>
  <c r="M101"/>
  <c r="O101" s="1"/>
  <c r="M102"/>
  <c r="O102" s="1"/>
  <c r="M103"/>
  <c r="O103" s="1"/>
  <c r="M104"/>
  <c r="O104" s="1"/>
  <c r="M105"/>
  <c r="O105" s="1"/>
  <c r="M106"/>
  <c r="O106" s="1"/>
  <c r="M107"/>
  <c r="O107" s="1"/>
  <c r="M108"/>
  <c r="O108" s="1"/>
  <c r="M109"/>
  <c r="O109" s="1"/>
  <c r="M110"/>
  <c r="O110" s="1"/>
  <c r="M111"/>
  <c r="O111" s="1"/>
  <c r="M112"/>
  <c r="O112" s="1"/>
  <c r="M113"/>
  <c r="O113" s="1"/>
  <c r="I25" i="2"/>
  <c r="K25" s="1"/>
  <c r="M114" i="1"/>
  <c r="O114" s="1"/>
  <c r="M115"/>
  <c r="O115" s="1"/>
  <c r="M116"/>
  <c r="O116" s="1"/>
  <c r="M117"/>
  <c r="O117" s="1"/>
  <c r="M118"/>
  <c r="O118" s="1"/>
  <c r="M119"/>
  <c r="O119" s="1"/>
  <c r="M120"/>
  <c r="O120" s="1"/>
  <c r="M121"/>
  <c r="O121" s="1"/>
  <c r="I26" i="2"/>
  <c r="K26" s="1"/>
  <c r="M122" i="1"/>
  <c r="O122" s="1"/>
  <c r="M123"/>
  <c r="O123" s="1"/>
  <c r="M124"/>
  <c r="O124" s="1"/>
  <c r="M125"/>
  <c r="O125" s="1"/>
  <c r="M126"/>
  <c r="O126" s="1"/>
  <c r="M127"/>
  <c r="O127" s="1"/>
  <c r="M128"/>
  <c r="O128" s="1"/>
  <c r="M129"/>
  <c r="O129" s="1"/>
  <c r="M156"/>
  <c r="O156" s="1"/>
  <c r="M157"/>
  <c r="O157" s="1"/>
  <c r="M158"/>
  <c r="O158" s="1"/>
  <c r="M159"/>
  <c r="O159" s="1"/>
  <c r="M160"/>
  <c r="O160" s="1"/>
  <c r="M161"/>
  <c r="O161" s="1"/>
  <c r="M162"/>
  <c r="O162" s="1"/>
  <c r="M163"/>
  <c r="O163" s="1"/>
  <c r="I29" i="2"/>
  <c r="K29" s="1"/>
  <c r="M164" i="1"/>
  <c r="O164" s="1"/>
  <c r="M165"/>
  <c r="O165" s="1"/>
  <c r="M130"/>
  <c r="O130" s="1"/>
  <c r="M131"/>
  <c r="O131" s="1"/>
  <c r="M132"/>
  <c r="O132" s="1"/>
  <c r="M133"/>
  <c r="O133" s="1"/>
  <c r="M134"/>
  <c r="O134" s="1"/>
  <c r="M135"/>
  <c r="O135" s="1"/>
  <c r="I27" i="2"/>
  <c r="K27" s="1"/>
  <c r="M136" i="1"/>
  <c r="I37" i="2" s="1"/>
  <c r="K37" s="1"/>
  <c r="M137" i="1"/>
  <c r="O137" s="1"/>
  <c r="M138"/>
  <c r="O138" s="1"/>
  <c r="M139"/>
  <c r="O139" s="1"/>
  <c r="M140"/>
  <c r="O140" s="1"/>
  <c r="M141"/>
  <c r="O141" s="1"/>
  <c r="M142"/>
  <c r="O142" s="1"/>
  <c r="M143"/>
  <c r="O143" s="1"/>
  <c r="M144"/>
  <c r="I40" i="2" s="1"/>
  <c r="K40" s="1"/>
  <c r="M145" i="1"/>
  <c r="O145" s="1"/>
  <c r="M146"/>
  <c r="O146" s="1"/>
  <c r="M147"/>
  <c r="O147" s="1"/>
  <c r="M148"/>
  <c r="O148" s="1"/>
  <c r="M149"/>
  <c r="O149" s="1"/>
  <c r="M150"/>
  <c r="O150" s="1"/>
  <c r="M151"/>
  <c r="O151" s="1"/>
  <c r="M152"/>
  <c r="O152" s="1"/>
  <c r="M153"/>
  <c r="O153" s="1"/>
  <c r="M154"/>
  <c r="O154" s="1"/>
  <c r="M155"/>
  <c r="O155" s="1"/>
  <c r="M166"/>
  <c r="O166" s="1"/>
  <c r="M167"/>
  <c r="O167" s="1"/>
  <c r="M168"/>
  <c r="O168" s="1"/>
  <c r="M169"/>
  <c r="O169" s="1"/>
  <c r="M170"/>
  <c r="O170" s="1"/>
  <c r="M171"/>
  <c r="O171" s="1"/>
  <c r="M172"/>
  <c r="O172" s="1"/>
  <c r="M173"/>
  <c r="O173" s="1"/>
  <c r="M174"/>
  <c r="O174" s="1"/>
  <c r="M175"/>
  <c r="O175" s="1"/>
  <c r="M176"/>
  <c r="O176" s="1"/>
  <c r="M177"/>
  <c r="O177" s="1"/>
  <c r="M178"/>
  <c r="O178" s="1"/>
  <c r="M179"/>
  <c r="O179" s="1"/>
  <c r="M180"/>
  <c r="O180" s="1"/>
  <c r="M181"/>
  <c r="O181" s="1"/>
  <c r="M182"/>
  <c r="O182" s="1"/>
  <c r="M183"/>
  <c r="O183" s="1"/>
  <c r="M184"/>
  <c r="O184" s="1"/>
  <c r="M185"/>
  <c r="O185" s="1"/>
  <c r="M186"/>
  <c r="O186" s="1"/>
  <c r="M293"/>
  <c r="O293" s="1"/>
  <c r="M294"/>
  <c r="O294" s="1"/>
  <c r="M295"/>
  <c r="O295" s="1"/>
  <c r="M296"/>
  <c r="O296" s="1"/>
  <c r="M297"/>
  <c r="O297" s="1"/>
  <c r="M298"/>
  <c r="O298" s="1"/>
  <c r="M299"/>
  <c r="O299" s="1"/>
  <c r="M300"/>
  <c r="O300" s="1"/>
  <c r="M301"/>
  <c r="O301" s="1"/>
  <c r="M302"/>
  <c r="O302" s="1"/>
  <c r="M303"/>
  <c r="O303" s="1"/>
  <c r="M304"/>
  <c r="O304" s="1"/>
  <c r="M305"/>
  <c r="O305" s="1"/>
  <c r="M306"/>
  <c r="O306" s="1"/>
  <c r="M307"/>
  <c r="O307" s="1"/>
  <c r="M308"/>
  <c r="O308" s="1"/>
  <c r="M309"/>
  <c r="O309" s="1"/>
  <c r="M310"/>
  <c r="O310" s="1"/>
  <c r="M311"/>
  <c r="O311" s="1"/>
  <c r="M312"/>
  <c r="O312" s="1"/>
  <c r="M313"/>
  <c r="O313" s="1"/>
  <c r="M314"/>
  <c r="O314" s="1"/>
  <c r="M315"/>
  <c r="O315" s="1"/>
  <c r="M316"/>
  <c r="O316" s="1"/>
  <c r="M317"/>
  <c r="O317" s="1"/>
  <c r="M318"/>
  <c r="O318" s="1"/>
  <c r="M319"/>
  <c r="O319" s="1"/>
  <c r="M320"/>
  <c r="O320" s="1"/>
  <c r="M321"/>
  <c r="O321" s="1"/>
  <c r="M322"/>
  <c r="O322" s="1"/>
  <c r="M323"/>
  <c r="O323" s="1"/>
  <c r="M324"/>
  <c r="O324" s="1"/>
  <c r="M325"/>
  <c r="O325" s="1"/>
  <c r="M326"/>
  <c r="O326" s="1"/>
  <c r="M327"/>
  <c r="O327" s="1"/>
  <c r="M328"/>
  <c r="O328" s="1"/>
  <c r="M356"/>
  <c r="O356" s="1"/>
  <c r="M357"/>
  <c r="O357" s="1"/>
  <c r="M358"/>
  <c r="O358" s="1"/>
  <c r="M359"/>
  <c r="O359" s="1"/>
  <c r="M360"/>
  <c r="O360" s="1"/>
  <c r="M361"/>
  <c r="O361" s="1"/>
  <c r="M362"/>
  <c r="O362" s="1"/>
  <c r="I64" i="2"/>
  <c r="K64" s="1"/>
  <c r="M363" i="1"/>
  <c r="O363" s="1"/>
  <c r="M364"/>
  <c r="O364" s="1"/>
  <c r="M365"/>
  <c r="O365" s="1"/>
  <c r="M366"/>
  <c r="O366" s="1"/>
  <c r="M367"/>
  <c r="O367" s="1"/>
  <c r="M332"/>
  <c r="O332" s="1"/>
  <c r="M333"/>
  <c r="O333" s="1"/>
  <c r="M334"/>
  <c r="O334" s="1"/>
  <c r="M329"/>
  <c r="O329" s="1"/>
  <c r="M330"/>
  <c r="O330" s="1"/>
  <c r="M331"/>
  <c r="O331" s="1"/>
  <c r="M335"/>
  <c r="O335" s="1"/>
  <c r="M336"/>
  <c r="O336" s="1"/>
  <c r="M337"/>
  <c r="O337" s="1"/>
  <c r="M338"/>
  <c r="O338" s="1"/>
  <c r="M339"/>
  <c r="O339" s="1"/>
  <c r="M340"/>
  <c r="O340" s="1"/>
  <c r="M341"/>
  <c r="O341" s="1"/>
  <c r="M342"/>
  <c r="O342" s="1"/>
  <c r="M343"/>
  <c r="O343" s="1"/>
  <c r="M344"/>
  <c r="O344" s="1"/>
  <c r="M345"/>
  <c r="O345" s="1"/>
  <c r="M346"/>
  <c r="O346" s="1"/>
  <c r="M347"/>
  <c r="O347" s="1"/>
  <c r="I60" i="2"/>
  <c r="K60" s="1"/>
  <c r="M348" i="1"/>
  <c r="O348" s="1"/>
  <c r="M349"/>
  <c r="O349" s="1"/>
  <c r="M350"/>
  <c r="O350" s="1"/>
  <c r="M351"/>
  <c r="O351" s="1"/>
  <c r="M352"/>
  <c r="O352" s="1"/>
  <c r="M353"/>
  <c r="O353" s="1"/>
  <c r="M354"/>
  <c r="O354" s="1"/>
  <c r="M355"/>
  <c r="O355" s="1"/>
  <c r="M368"/>
  <c r="O368" s="1"/>
  <c r="M369"/>
  <c r="O369" s="1"/>
  <c r="M370"/>
  <c r="O370" s="1"/>
  <c r="M371"/>
  <c r="O371" s="1"/>
  <c r="M372"/>
  <c r="O372" s="1"/>
  <c r="M373"/>
  <c r="O373" s="1"/>
  <c r="M374"/>
  <c r="O374" s="1"/>
  <c r="M375"/>
  <c r="O375" s="1"/>
  <c r="M376"/>
  <c r="O376" s="1"/>
  <c r="M383"/>
  <c r="O383" s="1"/>
  <c r="M384"/>
  <c r="O384" s="1"/>
  <c r="M385"/>
  <c r="O385" s="1"/>
  <c r="M386"/>
  <c r="O386" s="1"/>
  <c r="M387"/>
  <c r="O387" s="1"/>
  <c r="M388"/>
  <c r="O388" s="1"/>
  <c r="M377"/>
  <c r="O377" s="1"/>
  <c r="M378"/>
  <c r="O378" s="1"/>
  <c r="M379"/>
  <c r="I85" i="2" s="1"/>
  <c r="K85" s="1"/>
  <c r="M380" i="1"/>
  <c r="O380" s="1"/>
  <c r="M381"/>
  <c r="O381" s="1"/>
  <c r="M382"/>
  <c r="O382" s="1"/>
  <c r="M27"/>
  <c r="O27" s="1"/>
  <c r="M28"/>
  <c r="O28" s="1"/>
  <c r="M29"/>
  <c r="O29" s="1"/>
  <c r="M30"/>
  <c r="O30" s="1"/>
  <c r="M31"/>
  <c r="O31" s="1"/>
  <c r="M32"/>
  <c r="O32" s="1"/>
  <c r="M33"/>
  <c r="O33" s="1"/>
  <c r="M34"/>
  <c r="O34" s="1"/>
  <c r="M35"/>
  <c r="O35" s="1"/>
  <c r="M36"/>
  <c r="O36" s="1"/>
  <c r="M37"/>
  <c r="O37" s="1"/>
  <c r="M38"/>
  <c r="O38" s="1"/>
  <c r="M39"/>
  <c r="O39" s="1"/>
  <c r="M40"/>
  <c r="O40" s="1"/>
  <c r="M41"/>
  <c r="O41" s="1"/>
  <c r="M42"/>
  <c r="O42" s="1"/>
  <c r="M43"/>
  <c r="O43" s="1"/>
  <c r="M44"/>
  <c r="O44" s="1"/>
  <c r="M45"/>
  <c r="O45" s="1"/>
  <c r="M46"/>
  <c r="O46" s="1"/>
  <c r="M13"/>
  <c r="O13" s="1"/>
  <c r="M14"/>
  <c r="O14" s="1"/>
  <c r="M15"/>
  <c r="O15" s="1"/>
  <c r="M16"/>
  <c r="O16" s="1"/>
  <c r="M17"/>
  <c r="O17" s="1"/>
  <c r="M18"/>
  <c r="O18" s="1"/>
  <c r="M19"/>
  <c r="O19" s="1"/>
  <c r="M20"/>
  <c r="O20" s="1"/>
  <c r="M21"/>
  <c r="O21" s="1"/>
  <c r="M22"/>
  <c r="O22" s="1"/>
  <c r="M23"/>
  <c r="O23" s="1"/>
  <c r="M24"/>
  <c r="O24" s="1"/>
  <c r="M25"/>
  <c r="O25" s="1"/>
  <c r="M26"/>
  <c r="O26" s="1"/>
  <c r="M47"/>
  <c r="O47" s="1"/>
  <c r="M48"/>
  <c r="O48" s="1"/>
  <c r="M49"/>
  <c r="O49" s="1"/>
  <c r="M50"/>
  <c r="O50" s="1"/>
  <c r="M51"/>
  <c r="O51" s="1"/>
  <c r="M52"/>
  <c r="O52" s="1"/>
  <c r="M53"/>
  <c r="O53" s="1"/>
  <c r="M54"/>
  <c r="O54" s="1"/>
  <c r="M55"/>
  <c r="O55" s="1"/>
  <c r="M56"/>
  <c r="O56" s="1"/>
  <c r="M57"/>
  <c r="O57" s="1"/>
  <c r="M58"/>
  <c r="O58" s="1"/>
  <c r="M59"/>
  <c r="O59" s="1"/>
  <c r="M60"/>
  <c r="O60" s="1"/>
  <c r="M61"/>
  <c r="O61" s="1"/>
  <c r="M62"/>
  <c r="O62" s="1"/>
  <c r="M63"/>
  <c r="O63" s="1"/>
  <c r="M64"/>
  <c r="O64" s="1"/>
  <c r="M65"/>
  <c r="O65" s="1"/>
  <c r="M66"/>
  <c r="O66" s="1"/>
  <c r="M67"/>
  <c r="O67" s="1"/>
  <c r="M68"/>
  <c r="O68" s="1"/>
  <c r="M69"/>
  <c r="O69" s="1"/>
  <c r="M70"/>
  <c r="O70" s="1"/>
  <c r="M71"/>
  <c r="O71" s="1"/>
  <c r="M72"/>
  <c r="I20" i="2" s="1"/>
  <c r="K20" s="1"/>
  <c r="M73" i="1"/>
  <c r="O73" s="1"/>
  <c r="M74"/>
  <c r="O74" s="1"/>
  <c r="M75"/>
  <c r="O75" s="1"/>
  <c r="M76"/>
  <c r="O76" s="1"/>
  <c r="M77"/>
  <c r="O77" s="1"/>
  <c r="M78"/>
  <c r="O78" s="1"/>
  <c r="M79"/>
  <c r="O79" s="1"/>
  <c r="M80"/>
  <c r="O80" s="1"/>
  <c r="M81"/>
  <c r="O81" s="1"/>
  <c r="M82"/>
  <c r="O82" s="1"/>
  <c r="M83"/>
  <c r="O83" s="1"/>
  <c r="M84"/>
  <c r="O84" s="1"/>
  <c r="M85"/>
  <c r="O85" s="1"/>
  <c r="M86"/>
  <c r="O86" s="1"/>
  <c r="M87"/>
  <c r="O87" s="1"/>
  <c r="M88"/>
  <c r="O88" s="1"/>
  <c r="M89"/>
  <c r="O89" s="1"/>
  <c r="M8"/>
  <c r="O8" s="1"/>
  <c r="M9"/>
  <c r="O9" s="1"/>
  <c r="M10"/>
  <c r="O10" s="1"/>
  <c r="M11"/>
  <c r="O11" s="1"/>
  <c r="M12"/>
  <c r="O12" s="1"/>
  <c r="M212"/>
  <c r="O212" s="1"/>
  <c r="M213"/>
  <c r="O213" s="1"/>
  <c r="M214"/>
  <c r="O214" s="1"/>
  <c r="M215"/>
  <c r="O215" s="1"/>
  <c r="M216"/>
  <c r="O216" s="1"/>
  <c r="M217"/>
  <c r="O217" s="1"/>
  <c r="M218"/>
  <c r="O218" s="1"/>
  <c r="M219"/>
  <c r="O219" s="1"/>
  <c r="M220"/>
  <c r="O220" s="1"/>
  <c r="M221"/>
  <c r="O221" s="1"/>
  <c r="M222"/>
  <c r="O222" s="1"/>
  <c r="M223"/>
  <c r="O223" s="1"/>
  <c r="M224"/>
  <c r="O224" s="1"/>
  <c r="M225"/>
  <c r="O225" s="1"/>
  <c r="M226"/>
  <c r="O226" s="1"/>
  <c r="M227"/>
  <c r="O227" s="1"/>
  <c r="M228"/>
  <c r="O228" s="1"/>
  <c r="M229"/>
  <c r="O229" s="1"/>
  <c r="M230"/>
  <c r="O230" s="1"/>
  <c r="M231"/>
  <c r="O231" s="1"/>
  <c r="M232"/>
  <c r="O232" s="1"/>
  <c r="M233"/>
  <c r="O233" s="1"/>
  <c r="M234"/>
  <c r="O234" s="1"/>
  <c r="M235"/>
  <c r="O235" s="1"/>
  <c r="M236"/>
  <c r="O236" s="1"/>
  <c r="M237"/>
  <c r="O237" s="1"/>
  <c r="M238"/>
  <c r="O238" s="1"/>
  <c r="M239"/>
  <c r="O239" s="1"/>
  <c r="M240"/>
  <c r="O240" s="1"/>
  <c r="M241"/>
  <c r="O241" s="1"/>
  <c r="M242"/>
  <c r="O242" s="1"/>
  <c r="M243"/>
  <c r="O243" s="1"/>
  <c r="M244"/>
  <c r="O244" s="1"/>
  <c r="M245"/>
  <c r="O245" s="1"/>
  <c r="M246"/>
  <c r="O246" s="1"/>
  <c r="M247"/>
  <c r="O247" s="1"/>
  <c r="M197"/>
  <c r="O197" s="1"/>
  <c r="M198"/>
  <c r="O198" s="1"/>
  <c r="M199"/>
  <c r="O199" s="1"/>
  <c r="M200"/>
  <c r="O200" s="1"/>
  <c r="M201"/>
  <c r="O201" s="1"/>
  <c r="M202"/>
  <c r="O202" s="1"/>
  <c r="I33" i="2"/>
  <c r="K33" s="1"/>
  <c r="M203" i="1"/>
  <c r="O203" s="1"/>
  <c r="M204"/>
  <c r="O204" s="1"/>
  <c r="M205"/>
  <c r="O205" s="1"/>
  <c r="M206"/>
  <c r="O206" s="1"/>
  <c r="M207"/>
  <c r="O207" s="1"/>
  <c r="M208"/>
  <c r="O208" s="1"/>
  <c r="M209"/>
  <c r="O209" s="1"/>
  <c r="M210"/>
  <c r="O210" s="1"/>
  <c r="I35" i="2"/>
  <c r="K35" s="1"/>
  <c r="M211" i="1"/>
  <c r="O211" s="1"/>
  <c r="M187"/>
  <c r="O187" s="1"/>
  <c r="M188"/>
  <c r="O188" s="1"/>
  <c r="M189"/>
  <c r="O189" s="1"/>
  <c r="M190"/>
  <c r="O190" s="1"/>
  <c r="M191"/>
  <c r="O191" s="1"/>
  <c r="M192"/>
  <c r="O192" s="1"/>
  <c r="M193"/>
  <c r="O193" s="1"/>
  <c r="I32" i="2"/>
  <c r="K32" s="1"/>
  <c r="M194" i="1"/>
  <c r="O194" s="1"/>
  <c r="M195"/>
  <c r="O195" s="1"/>
  <c r="M196"/>
  <c r="O196" s="1"/>
  <c r="M389"/>
  <c r="O389" s="1"/>
  <c r="I73" i="2"/>
  <c r="K73" s="1"/>
  <c r="K107" s="1"/>
  <c r="M390" i="1"/>
  <c r="O390" s="1"/>
  <c r="M391"/>
  <c r="O391" s="1"/>
  <c r="M392"/>
  <c r="O392" s="1"/>
  <c r="M393"/>
  <c r="O393" s="1"/>
  <c r="M404"/>
  <c r="M405"/>
  <c r="M406"/>
  <c r="M407"/>
  <c r="M408"/>
  <c r="M409"/>
  <c r="M410"/>
  <c r="M411"/>
  <c r="M412"/>
  <c r="M413"/>
  <c r="I78" i="2"/>
  <c r="K78" s="1"/>
  <c r="I79"/>
  <c r="K79" s="1"/>
  <c r="I80"/>
  <c r="K80" s="1"/>
  <c r="I86"/>
  <c r="K86" s="1"/>
  <c r="I87"/>
  <c r="K87" s="1"/>
  <c r="I88"/>
  <c r="K88" s="1"/>
  <c r="I89"/>
  <c r="K89" s="1"/>
  <c r="K395" i="1"/>
  <c r="I9" i="2"/>
  <c r="K9" s="1"/>
  <c r="I10"/>
  <c r="K10" s="1"/>
  <c r="I12"/>
  <c r="K12" s="1"/>
  <c r="I16"/>
  <c r="K16" s="1"/>
  <c r="I17"/>
  <c r="K17" s="1"/>
  <c r="I19"/>
  <c r="K19" s="1"/>
  <c r="K100" s="1"/>
  <c r="I24"/>
  <c r="K24" s="1"/>
  <c r="I31"/>
  <c r="K31" s="1"/>
  <c r="I34"/>
  <c r="K34" s="1"/>
  <c r="I38"/>
  <c r="K38" s="1"/>
  <c r="I42"/>
  <c r="K42" s="1"/>
  <c r="I46"/>
  <c r="K46" s="1"/>
  <c r="I49"/>
  <c r="K49" s="1"/>
  <c r="I53"/>
  <c r="K53" s="1"/>
  <c r="I54"/>
  <c r="K54" s="1"/>
  <c r="I56"/>
  <c r="K56" s="1"/>
  <c r="I59"/>
  <c r="K59" s="1"/>
  <c r="I61"/>
  <c r="K61" s="1"/>
  <c r="I62"/>
  <c r="K62" s="1"/>
  <c r="I63"/>
  <c r="K63" s="1"/>
  <c r="I65"/>
  <c r="K65" s="1"/>
  <c r="I66"/>
  <c r="K66" s="1"/>
  <c r="I67"/>
  <c r="K67" s="1"/>
  <c r="I70"/>
  <c r="K70" s="1"/>
  <c r="I71"/>
  <c r="K71" s="1"/>
  <c r="I72"/>
  <c r="K72" s="1"/>
  <c r="I81"/>
  <c r="K81" s="1"/>
  <c r="I84"/>
  <c r="K84" s="1"/>
  <c r="I109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109"/>
  <c r="A10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B15" i="3"/>
  <c r="C15" s="1"/>
  <c r="B22"/>
  <c r="C27" s="1"/>
  <c r="J112" i="2"/>
  <c r="G104"/>
  <c r="I110"/>
  <c r="I57"/>
  <c r="K57" s="1"/>
  <c r="I75"/>
  <c r="I108" s="1"/>
  <c r="I83"/>
  <c r="I69"/>
  <c r="K69" s="1"/>
  <c r="I77"/>
  <c r="K77" s="1"/>
  <c r="I36"/>
  <c r="K36" s="1"/>
  <c r="I21"/>
  <c r="K21" s="1"/>
  <c r="I74"/>
  <c r="K74" s="1"/>
  <c r="G100"/>
  <c r="I55"/>
  <c r="K55" s="1"/>
  <c r="K105" s="1"/>
  <c r="I48"/>
  <c r="K48" s="1"/>
  <c r="I76"/>
  <c r="K76" s="1"/>
  <c r="I58"/>
  <c r="K58" s="1"/>
  <c r="I23"/>
  <c r="K23" s="1"/>
  <c r="I68"/>
  <c r="K68" s="1"/>
  <c r="G108"/>
  <c r="G105"/>
  <c r="G103"/>
  <c r="G102"/>
  <c r="I50"/>
  <c r="K50" s="1"/>
  <c r="I30"/>
  <c r="I28"/>
  <c r="K28" s="1"/>
  <c r="I45"/>
  <c r="K45" s="1"/>
  <c r="G111"/>
  <c r="G99"/>
  <c r="G98"/>
  <c r="G97"/>
  <c r="G110"/>
  <c r="G91"/>
  <c r="I107"/>
  <c r="G107"/>
  <c r="G106"/>
  <c r="G101"/>
  <c r="I100"/>
  <c r="M395" i="1"/>
  <c r="K106" i="2"/>
  <c r="I97"/>
  <c r="K83"/>
  <c r="I106"/>
  <c r="K30"/>
  <c r="K97" l="1"/>
  <c r="G112"/>
  <c r="K75"/>
  <c r="K108" s="1"/>
  <c r="K110"/>
  <c r="H16" i="3"/>
  <c r="E16"/>
  <c r="N16"/>
  <c r="I16"/>
  <c r="I105" i="2"/>
  <c r="K16" i="3"/>
  <c r="F16"/>
  <c r="M16"/>
  <c r="L16"/>
  <c r="O16"/>
  <c r="O18" s="1"/>
  <c r="J16"/>
  <c r="D16"/>
  <c r="G16"/>
  <c r="I51" i="2"/>
  <c r="K51" s="1"/>
  <c r="I43"/>
  <c r="I47"/>
  <c r="K47" s="1"/>
  <c r="C22" i="3"/>
  <c r="I39" i="2"/>
  <c r="I22"/>
  <c r="I18"/>
  <c r="I15"/>
  <c r="K15" s="1"/>
  <c r="I13"/>
  <c r="K13" s="1"/>
  <c r="I82"/>
  <c r="O72" i="1"/>
  <c r="O395" s="1"/>
  <c r="F397" s="1"/>
  <c r="O136"/>
  <c r="O144"/>
  <c r="I52" i="2"/>
  <c r="K52" s="1"/>
  <c r="I44"/>
  <c r="K44" s="1"/>
  <c r="I41"/>
  <c r="K41" s="1"/>
  <c r="O379" i="1"/>
  <c r="C20" i="3"/>
  <c r="I11" i="2"/>
  <c r="I14"/>
  <c r="K14" s="1"/>
  <c r="K11" l="1"/>
  <c r="K98" s="1"/>
  <c r="I91"/>
  <c r="K91" s="1"/>
  <c r="F93" s="1"/>
  <c r="I98"/>
  <c r="J23" i="3"/>
  <c r="F23"/>
  <c r="K23"/>
  <c r="L23"/>
  <c r="M23"/>
  <c r="I23"/>
  <c r="G23"/>
  <c r="D23"/>
  <c r="E23"/>
  <c r="N23"/>
  <c r="H23"/>
  <c r="O23"/>
  <c r="O25" s="1"/>
  <c r="H17"/>
  <c r="G19"/>
  <c r="I17"/>
  <c r="I19" s="1"/>
  <c r="G18"/>
  <c r="G17"/>
  <c r="L18"/>
  <c r="K19"/>
  <c r="K18"/>
  <c r="N18"/>
  <c r="N19"/>
  <c r="K39" i="2"/>
  <c r="K102" s="1"/>
  <c r="I102"/>
  <c r="I18" i="3"/>
  <c r="K104" i="2"/>
  <c r="I104"/>
  <c r="K82"/>
  <c r="K111" s="1"/>
  <c r="I111"/>
  <c r="K22"/>
  <c r="K101" s="1"/>
  <c r="I101"/>
  <c r="K43"/>
  <c r="K103" s="1"/>
  <c r="I103"/>
  <c r="J18" i="3"/>
  <c r="K17"/>
  <c r="L17"/>
  <c r="L19" s="1"/>
  <c r="J17"/>
  <c r="J19"/>
  <c r="F18"/>
  <c r="H19"/>
  <c r="H18"/>
  <c r="K18" i="2"/>
  <c r="K99" s="1"/>
  <c r="I99"/>
  <c r="D19" i="3"/>
  <c r="E17"/>
  <c r="D18"/>
  <c r="D17"/>
  <c r="F17"/>
  <c r="F19" s="1"/>
  <c r="M17"/>
  <c r="M18"/>
  <c r="M19"/>
  <c r="N17"/>
  <c r="O17"/>
  <c r="E19"/>
  <c r="E18"/>
  <c r="N25" l="1"/>
  <c r="N26"/>
  <c r="I25"/>
  <c r="F25"/>
  <c r="K112" i="2"/>
  <c r="H25" i="3"/>
  <c r="H26"/>
  <c r="H24"/>
  <c r="G25"/>
  <c r="I24"/>
  <c r="I26" s="1"/>
  <c r="G26"/>
  <c r="G24"/>
  <c r="K26"/>
  <c r="K25"/>
  <c r="B1"/>
  <c r="B8"/>
  <c r="D26"/>
  <c r="E24"/>
  <c r="F24"/>
  <c r="F26" s="1"/>
  <c r="D25"/>
  <c r="D24"/>
  <c r="L25"/>
  <c r="I112" i="2"/>
  <c r="E26" i="3"/>
  <c r="E25"/>
  <c r="M26"/>
  <c r="N24"/>
  <c r="O24"/>
  <c r="M25"/>
  <c r="M24"/>
  <c r="L24"/>
  <c r="L26" s="1"/>
  <c r="K24"/>
  <c r="J24"/>
  <c r="J25"/>
  <c r="J26"/>
  <c r="C1" l="1"/>
  <c r="C8"/>
  <c r="E2" l="1"/>
  <c r="K2"/>
  <c r="G2"/>
  <c r="L2"/>
  <c r="M2"/>
  <c r="O2"/>
  <c r="O4" s="1"/>
  <c r="H2"/>
  <c r="N2"/>
  <c r="D2"/>
  <c r="F2"/>
  <c r="I2"/>
  <c r="J2"/>
  <c r="J9"/>
  <c r="N9"/>
  <c r="M9"/>
  <c r="F9"/>
  <c r="L9"/>
  <c r="O9"/>
  <c r="O11" s="1"/>
  <c r="D9"/>
  <c r="G9"/>
  <c r="H9"/>
  <c r="E9"/>
  <c r="I9"/>
  <c r="K9"/>
  <c r="G12" l="1"/>
  <c r="G10"/>
  <c r="H10"/>
  <c r="G11"/>
  <c r="I10"/>
  <c r="F11"/>
  <c r="J5"/>
  <c r="J4"/>
  <c r="L3"/>
  <c r="L5" s="1"/>
  <c r="K3"/>
  <c r="J3"/>
  <c r="H11"/>
  <c r="H12"/>
  <c r="L11"/>
  <c r="L10"/>
  <c r="L12" s="1"/>
  <c r="K10"/>
  <c r="J11"/>
  <c r="J10"/>
  <c r="J12"/>
  <c r="D5"/>
  <c r="D4"/>
  <c r="F3"/>
  <c r="F5" s="1"/>
  <c r="D3"/>
  <c r="E3"/>
  <c r="M4"/>
  <c r="M5"/>
  <c r="N3"/>
  <c r="O3"/>
  <c r="M3"/>
  <c r="E5"/>
  <c r="E4"/>
  <c r="K5"/>
  <c r="K4"/>
  <c r="E11"/>
  <c r="E12"/>
  <c r="N11"/>
  <c r="N12"/>
  <c r="F4"/>
  <c r="I11"/>
  <c r="I12"/>
  <c r="E10"/>
  <c r="D10"/>
  <c r="D11"/>
  <c r="F10"/>
  <c r="F12" s="1"/>
  <c r="D12"/>
  <c r="N10"/>
  <c r="M11"/>
  <c r="O10"/>
  <c r="M10"/>
  <c r="M12"/>
  <c r="I4"/>
  <c r="H5"/>
  <c r="H4"/>
  <c r="G4"/>
  <c r="I3"/>
  <c r="I5" s="1"/>
  <c r="G5"/>
  <c r="H3"/>
  <c r="G3"/>
  <c r="K11"/>
  <c r="K12"/>
  <c r="N4"/>
  <c r="N5"/>
  <c r="L4"/>
  <c r="C13" l="1"/>
  <c r="F94" i="2" s="1"/>
  <c r="C6" i="3"/>
  <c r="F398" i="1" s="1"/>
</calcChain>
</file>

<file path=xl/sharedStrings.xml><?xml version="1.0" encoding="utf-8"?>
<sst xmlns="http://schemas.openxmlformats.org/spreadsheetml/2006/main" count="5155" uniqueCount="553">
  <si>
    <t>Đường lối cách mạng của ĐCSVN</t>
  </si>
  <si>
    <t>Bệnh lý học thú y 1</t>
  </si>
  <si>
    <t>Lập trình hướng đối tượng</t>
  </si>
  <si>
    <t>KTDN thươg mại dịch vụ</t>
  </si>
  <si>
    <t>NH4</t>
  </si>
  <si>
    <t>CN4</t>
  </si>
  <si>
    <t>ML2</t>
  </si>
  <si>
    <t>Hương</t>
  </si>
  <si>
    <t>Nguyễn Thị</t>
  </si>
  <si>
    <t>Nguyễn Xuân</t>
  </si>
  <si>
    <t>Phạm Thị</t>
  </si>
  <si>
    <t>Hằng</t>
  </si>
  <si>
    <t>Nguyễn Thị Thu</t>
  </si>
  <si>
    <t>Quân</t>
  </si>
  <si>
    <t>Nguyễn Văn</t>
  </si>
  <si>
    <t>Đạt</t>
  </si>
  <si>
    <t>Sơn</t>
  </si>
  <si>
    <t>Nguyễn Thị Tuyết</t>
  </si>
  <si>
    <t>Tuấn</t>
  </si>
  <si>
    <t>Thắng</t>
  </si>
  <si>
    <t>Trần</t>
  </si>
  <si>
    <t>Hiệp</t>
  </si>
  <si>
    <t>Phương</t>
  </si>
  <si>
    <t>Nguyễn Bá</t>
  </si>
  <si>
    <t>Mùi</t>
  </si>
  <si>
    <t>Hạnh</t>
  </si>
  <si>
    <t>Nguyễn Trọng</t>
  </si>
  <si>
    <t>Dũng</t>
  </si>
  <si>
    <t>Nguyễn Đăng</t>
  </si>
  <si>
    <t>Yến</t>
  </si>
  <si>
    <t>Phan Lê</t>
  </si>
  <si>
    <t>Nguyễn Thị Minh</t>
  </si>
  <si>
    <t>Đoàn Bích</t>
  </si>
  <si>
    <t>Hải</t>
  </si>
  <si>
    <t>Nguyễn Hữu</t>
  </si>
  <si>
    <t>Đỗ Thị</t>
  </si>
  <si>
    <t>Hà</t>
  </si>
  <si>
    <t>Lê Khắc</t>
  </si>
  <si>
    <t>Bộ</t>
  </si>
  <si>
    <t>Lê Văn</t>
  </si>
  <si>
    <t>Lê Thị</t>
  </si>
  <si>
    <t>Trần Thị</t>
  </si>
  <si>
    <t>Hiển</t>
  </si>
  <si>
    <t>Yên</t>
  </si>
  <si>
    <t>Nguyễn Thế</t>
  </si>
  <si>
    <t>Nguyễn Thị Hương</t>
  </si>
  <si>
    <t>Vũ Thị Thu</t>
  </si>
  <si>
    <t>Hiền</t>
  </si>
  <si>
    <t>Đồng Huy</t>
  </si>
  <si>
    <t>Giới</t>
  </si>
  <si>
    <t>Bùi Thị Thu</t>
  </si>
  <si>
    <t>Nguyễn Thị Thúy</t>
  </si>
  <si>
    <t>Tâm</t>
  </si>
  <si>
    <t>Nguyễn Thị Ngọc</t>
  </si>
  <si>
    <t>Hoàng Thị</t>
  </si>
  <si>
    <t>Lê Thị Diệu</t>
  </si>
  <si>
    <t>Thùy</t>
  </si>
  <si>
    <t>Nguyễn Tiến</t>
  </si>
  <si>
    <t>Lương Minh</t>
  </si>
  <si>
    <t>Ngô Công</t>
  </si>
  <si>
    <t>Nguyễn Công</t>
  </si>
  <si>
    <t>Lê Ngọc</t>
  </si>
  <si>
    <t>Toản</t>
  </si>
  <si>
    <t>Thiện</t>
  </si>
  <si>
    <t>Cừ</t>
  </si>
  <si>
    <t>Lê Thị Kim</t>
  </si>
  <si>
    <t>Đỗ Thành</t>
  </si>
  <si>
    <t>Hãnh</t>
  </si>
  <si>
    <t>Phạm Quốc</t>
  </si>
  <si>
    <t>Lê Trọng</t>
  </si>
  <si>
    <t>Động</t>
  </si>
  <si>
    <t>Tuân</t>
  </si>
  <si>
    <t>Thực vật học</t>
  </si>
  <si>
    <t>Trắc địa 2</t>
  </si>
  <si>
    <t>Giáo dục quốc phòng 1</t>
  </si>
  <si>
    <t>Giáo dục quốc phòng 3</t>
  </si>
  <si>
    <t>Giáo dục quốc phòng 2</t>
  </si>
  <si>
    <t>Sinh học đại cương</t>
  </si>
  <si>
    <t>Tiếng Anh 3</t>
  </si>
  <si>
    <t>Tiếng Anh 1</t>
  </si>
  <si>
    <t>Tiếng Anh 2</t>
  </si>
  <si>
    <t>Tiếng Anh 0</t>
  </si>
  <si>
    <t>Tin học đại cương</t>
  </si>
  <si>
    <t>Xác suất thống kê</t>
  </si>
  <si>
    <t>Đại số tuyến tính</t>
  </si>
  <si>
    <t>Vật lý</t>
  </si>
  <si>
    <t>Vật lý đại cương A</t>
  </si>
  <si>
    <t>Cấu trúc dữ liệu và giải thuật</t>
  </si>
  <si>
    <t>Mô học 1</t>
  </si>
  <si>
    <t>Mô học 2</t>
  </si>
  <si>
    <t>Giải phẫu vật nuôi 1</t>
  </si>
  <si>
    <t>Ký sinh trùng thú y 2</t>
  </si>
  <si>
    <t>Sinh sản gia súc 2</t>
  </si>
  <si>
    <t>Sinh sản gia súc 1</t>
  </si>
  <si>
    <t>Điền kinh</t>
  </si>
  <si>
    <t>f_mabmin</t>
  </si>
  <si>
    <t>LT</t>
  </si>
  <si>
    <t>LOP_DH</t>
  </si>
  <si>
    <t/>
  </si>
  <si>
    <t>CD1</t>
  </si>
  <si>
    <t>GK</t>
  </si>
  <si>
    <t>CB</t>
  </si>
  <si>
    <t>TH</t>
  </si>
  <si>
    <t>CD2</t>
  </si>
  <si>
    <t>Trang</t>
  </si>
  <si>
    <t>CD6</t>
  </si>
  <si>
    <t>CD8</t>
  </si>
  <si>
    <t>DIE14</t>
  </si>
  <si>
    <t>Nhung</t>
  </si>
  <si>
    <t>CN1</t>
  </si>
  <si>
    <t>CN03501</t>
  </si>
  <si>
    <t>CNK11</t>
  </si>
  <si>
    <t>CN02101</t>
  </si>
  <si>
    <t>CN6</t>
  </si>
  <si>
    <t>SLD04</t>
  </si>
  <si>
    <t>CN8</t>
  </si>
  <si>
    <t>CN02303</t>
  </si>
  <si>
    <t>CN02305</t>
  </si>
  <si>
    <t>KQ03004</t>
  </si>
  <si>
    <t>BKT21</t>
  </si>
  <si>
    <t>Mai</t>
  </si>
  <si>
    <t>KQ03107</t>
  </si>
  <si>
    <t>Ninh</t>
  </si>
  <si>
    <t>Thu</t>
  </si>
  <si>
    <t>KT2</t>
  </si>
  <si>
    <t>KT02001</t>
  </si>
  <si>
    <t>KT02002</t>
  </si>
  <si>
    <t>KT006</t>
  </si>
  <si>
    <t>KT3</t>
  </si>
  <si>
    <t>KT4</t>
  </si>
  <si>
    <t>Lan</t>
  </si>
  <si>
    <t>KT5</t>
  </si>
  <si>
    <t>KTL08</t>
  </si>
  <si>
    <t>KT6</t>
  </si>
  <si>
    <t>ML01005</t>
  </si>
  <si>
    <t>ML4</t>
  </si>
  <si>
    <t>TTH05</t>
  </si>
  <si>
    <t>Linh</t>
  </si>
  <si>
    <t>Nga</t>
  </si>
  <si>
    <t>Thanh</t>
  </si>
  <si>
    <t>MT02033</t>
  </si>
  <si>
    <t>Giang</t>
  </si>
  <si>
    <t>NH2</t>
  </si>
  <si>
    <t>NH3</t>
  </si>
  <si>
    <t>NH6</t>
  </si>
  <si>
    <t>NH7</t>
  </si>
  <si>
    <t>NH9</t>
  </si>
  <si>
    <t>NH02001</t>
  </si>
  <si>
    <t>NHB</t>
  </si>
  <si>
    <t>QL1</t>
  </si>
  <si>
    <t>QL02027</t>
  </si>
  <si>
    <t>TBD02</t>
  </si>
  <si>
    <t>Trung</t>
  </si>
  <si>
    <t>Anh</t>
  </si>
  <si>
    <t>QL4</t>
  </si>
  <si>
    <t>QL5</t>
  </si>
  <si>
    <t>QS01001</t>
  </si>
  <si>
    <t>QS01003</t>
  </si>
  <si>
    <t>QS01002</t>
  </si>
  <si>
    <t>SH01001</t>
  </si>
  <si>
    <t>SH001</t>
  </si>
  <si>
    <t>SH002</t>
  </si>
  <si>
    <t>SN01011</t>
  </si>
  <si>
    <t>SN2</t>
  </si>
  <si>
    <t>NN006</t>
  </si>
  <si>
    <t>NN022</t>
  </si>
  <si>
    <t>SN00011</t>
  </si>
  <si>
    <t>SN01032</t>
  </si>
  <si>
    <t>NN028</t>
  </si>
  <si>
    <t>SN01033</t>
  </si>
  <si>
    <t>TH01009</t>
  </si>
  <si>
    <t>TH01007</t>
  </si>
  <si>
    <t>TOA07</t>
  </si>
  <si>
    <t>TH01006</t>
  </si>
  <si>
    <t>Dung</t>
  </si>
  <si>
    <t>TH01002</t>
  </si>
  <si>
    <t>VLY09</t>
  </si>
  <si>
    <t>VLY10</t>
  </si>
  <si>
    <t>VLY11</t>
  </si>
  <si>
    <t>CNP02</t>
  </si>
  <si>
    <t>TH02016</t>
  </si>
  <si>
    <t>CNP12</t>
  </si>
  <si>
    <t>TY02003</t>
  </si>
  <si>
    <t>TY02004</t>
  </si>
  <si>
    <t>GTC10</t>
  </si>
  <si>
    <t>TY02001</t>
  </si>
  <si>
    <t>TY03010</t>
  </si>
  <si>
    <t>NGS12</t>
  </si>
  <si>
    <t>GDT07</t>
  </si>
  <si>
    <t>GDT08</t>
  </si>
  <si>
    <t>GT01017</t>
  </si>
  <si>
    <t>GDT12</t>
  </si>
  <si>
    <t>GDT17</t>
  </si>
  <si>
    <t>GDT18</t>
  </si>
  <si>
    <t>GDT22</t>
  </si>
  <si>
    <t>GDT23</t>
  </si>
  <si>
    <t>GDT24</t>
  </si>
  <si>
    <t>Chăn nuôi lợn</t>
  </si>
  <si>
    <t>Động vật học</t>
  </si>
  <si>
    <t>Sinh lý động vật 1</t>
  </si>
  <si>
    <t>Sinh lý động vật 2</t>
  </si>
  <si>
    <t>Vi sinh vật đại cương</t>
  </si>
  <si>
    <t>Kế toán máy</t>
  </si>
  <si>
    <t>Kế toán tài chính</t>
  </si>
  <si>
    <t>Marketing căn bản 1</t>
  </si>
  <si>
    <t>Kinh tế vi mô 1</t>
  </si>
  <si>
    <t>Kinh tế vĩ mô 1</t>
  </si>
  <si>
    <t>Phát triển nông thôn</t>
  </si>
  <si>
    <t>Tư tưởng Hồ Chí Minh</t>
  </si>
  <si>
    <t>Cơ học kỹ thuật</t>
  </si>
  <si>
    <t>Cơ sở kỹ thuật điện</t>
  </si>
  <si>
    <t>Chăn nuôi chuyên khoa</t>
  </si>
  <si>
    <t>Sinh học động vật</t>
  </si>
  <si>
    <t>Sinh lý - Tập tính động vật</t>
  </si>
  <si>
    <t>Công nghệ Sau thu hoạch</t>
  </si>
  <si>
    <t>Marketing</t>
  </si>
  <si>
    <t>Kinh tế</t>
  </si>
  <si>
    <t>Kinh tế Tài nguyên và MT</t>
  </si>
  <si>
    <t>Phân tích định lượng</t>
  </si>
  <si>
    <t>Vi sinh vật</t>
  </si>
  <si>
    <t>Thực vật</t>
  </si>
  <si>
    <t>Trắc địa bản đồ</t>
  </si>
  <si>
    <t>Sinh học</t>
  </si>
  <si>
    <t>Tiếng Anh cơ bản</t>
  </si>
  <si>
    <t>Tiếng Anh chuyên nghiệp</t>
  </si>
  <si>
    <t>Toán học</t>
  </si>
  <si>
    <t>Công nghệ phần mềm</t>
  </si>
  <si>
    <t>Tổ chức - Giải phẫu - Phôi thai</t>
  </si>
  <si>
    <t>Ký sinh trùng</t>
  </si>
  <si>
    <t>Ngoại sản</t>
  </si>
  <si>
    <t>Vi sinh vật - Truyền nhiễm</t>
  </si>
  <si>
    <t>Thú y cộng đồng</t>
  </si>
  <si>
    <t>Giáo dục thể chất</t>
  </si>
  <si>
    <t>Mã GV</t>
  </si>
  <si>
    <t>Họ đệm</t>
  </si>
  <si>
    <t>Tên</t>
  </si>
  <si>
    <t>Tên học phần</t>
  </si>
  <si>
    <t>ĐV</t>
  </si>
  <si>
    <t>Đơn vị</t>
  </si>
  <si>
    <t>STT</t>
  </si>
  <si>
    <t>Công tác QP-AN</t>
  </si>
  <si>
    <t>Số tiết
 (tiết)</t>
  </si>
  <si>
    <t>Đơn giá 
(đồng)</t>
  </si>
  <si>
    <t>Thành tiền
 (đồng)</t>
  </si>
  <si>
    <t>Ghi chú</t>
  </si>
  <si>
    <t>Mã
 LH</t>
  </si>
  <si>
    <t>BỘ NÔNG NGHIỆP VÀ PTNT</t>
  </si>
  <si>
    <t>HỌC VIỆN NÔNG NGHIỆP VIỆT NAM</t>
  </si>
  <si>
    <t>Tổng cộng</t>
  </si>
  <si>
    <t>Mã HP</t>
  </si>
  <si>
    <t>Kh«ng söa 
dßng trªn</t>
  </si>
  <si>
    <t>đồng./.</t>
  </si>
  <si>
    <t>Tổng số tiền thanh toán</t>
  </si>
  <si>
    <t>:</t>
  </si>
  <si>
    <t>đồng</t>
  </si>
  <si>
    <t>Bằng chữ:</t>
  </si>
  <si>
    <t>Mã 
ĐV</t>
  </si>
  <si>
    <t>Số tiết 
(tiết)</t>
  </si>
  <si>
    <t>Thành tiền 
(đồng)</t>
  </si>
  <si>
    <t>Mã 
GV</t>
  </si>
  <si>
    <t>của Giám đốc Học viện Nông nghiệp Việt Nam)</t>
  </si>
  <si>
    <t>Mã lớp</t>
  </si>
  <si>
    <t>NN011</t>
  </si>
  <si>
    <t>COD07</t>
  </si>
  <si>
    <t>TOA04</t>
  </si>
  <si>
    <t>VSV10</t>
  </si>
  <si>
    <t>Loan</t>
  </si>
  <si>
    <t>Hòa</t>
  </si>
  <si>
    <t>Bệnh lý thú y</t>
  </si>
  <si>
    <t>Kế toán quản trị và Kiểm toán</t>
  </si>
  <si>
    <t>ML01004</t>
  </si>
  <si>
    <t>KQ03338</t>
  </si>
  <si>
    <t>Khoa Nông học</t>
  </si>
  <si>
    <t>Khoa Chăn nuôi</t>
  </si>
  <si>
    <t>Khoa Cơ Điện</t>
  </si>
  <si>
    <t>Khoa Kinh tế và PTNT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</si>
  <si>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</si>
  <si>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</si>
  <si>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</si>
  <si>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</si>
  <si>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</si>
  <si>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Thủy sản</t>
  </si>
  <si>
    <t>Khoa Giáo dục quốc phòng</t>
  </si>
  <si>
    <t>TT Giáo dục thể chất và Thể thao</t>
  </si>
  <si>
    <t>Cộng</t>
  </si>
  <si>
    <t>TỔNG HỢP CÁC ĐƠN VỊ</t>
  </si>
  <si>
    <t>SHD08</t>
  </si>
  <si>
    <t>CNS07</t>
  </si>
  <si>
    <t>KT001</t>
  </si>
  <si>
    <t>KTM15</t>
  </si>
  <si>
    <t>KTL07</t>
  </si>
  <si>
    <t>DCM04</t>
  </si>
  <si>
    <t>DCM06</t>
  </si>
  <si>
    <t>PHL06</t>
  </si>
  <si>
    <t>TVA08</t>
  </si>
  <si>
    <t>CNP09</t>
  </si>
  <si>
    <t>GDT16</t>
  </si>
  <si>
    <t>Trần Bích</t>
  </si>
  <si>
    <t>Thăng</t>
  </si>
  <si>
    <t>Nguyễn Tất</t>
  </si>
  <si>
    <t>Nguyễn Thị Dương</t>
  </si>
  <si>
    <t>Hà Thị Hồng</t>
  </si>
  <si>
    <t>Vũ Văn</t>
  </si>
  <si>
    <t>Tùng</t>
  </si>
  <si>
    <t>Phạm Thị Huyền</t>
  </si>
  <si>
    <t>Trần Trung</t>
  </si>
  <si>
    <t>Hiếu</t>
  </si>
  <si>
    <t>Đào Quang</t>
  </si>
  <si>
    <t>KQ03001</t>
  </si>
  <si>
    <t>KQ03317</t>
  </si>
  <si>
    <t>KT02003</t>
  </si>
  <si>
    <t>PKT01003</t>
  </si>
  <si>
    <t>KT03042</t>
  </si>
  <si>
    <t>ML01009</t>
  </si>
  <si>
    <t>SH02003</t>
  </si>
  <si>
    <t>SN03022</t>
  </si>
  <si>
    <t>SN03052</t>
  </si>
  <si>
    <t>SN03055</t>
  </si>
  <si>
    <t>SN03056</t>
  </si>
  <si>
    <t>TH01029</t>
  </si>
  <si>
    <t>PTH02003</t>
  </si>
  <si>
    <t>TH02034</t>
  </si>
  <si>
    <t>GT01016</t>
  </si>
  <si>
    <t>GT01020</t>
  </si>
  <si>
    <t>GT01019</t>
  </si>
  <si>
    <t>GT01022</t>
  </si>
  <si>
    <t>GT01023</t>
  </si>
  <si>
    <t>GT01021</t>
  </si>
  <si>
    <t>Kế toán chi phí</t>
  </si>
  <si>
    <t>Nguyên lý kiểm toán</t>
  </si>
  <si>
    <t>Nguyên lý kinh tế</t>
  </si>
  <si>
    <t>Nguyên lý kinh tế vi mô, vĩ mô</t>
  </si>
  <si>
    <t>KT lượng trong dự báo và PT KT</t>
  </si>
  <si>
    <t>Pháp luật đại cương</t>
  </si>
  <si>
    <t>Sinh học tế bào</t>
  </si>
  <si>
    <t>Tiếng Anh chuyên ngành CNTP</t>
  </si>
  <si>
    <t>Tiếng anh chuyên ngành KE&amp;QTKD</t>
  </si>
  <si>
    <t>Tiếng anh chuyên ngành Thú y</t>
  </si>
  <si>
    <t>Tiếng Anh CN cho Kinh tế</t>
  </si>
  <si>
    <t>Cơ sở vật lý cho tin học</t>
  </si>
  <si>
    <t>Kỹ thuật lập trình</t>
  </si>
  <si>
    <t>Giáo dục thể chất đại cương</t>
  </si>
  <si>
    <t>Bóng chuyền</t>
  </si>
  <si>
    <t>Bóng đá</t>
  </si>
  <si>
    <t>Cầu lông</t>
  </si>
  <si>
    <t>Cờ vua</t>
  </si>
  <si>
    <t>Bóng rổ</t>
  </si>
  <si>
    <t>ML3</t>
  </si>
  <si>
    <t>NH1</t>
  </si>
  <si>
    <t>f_solgtg</t>
  </si>
  <si>
    <t>doituong</t>
  </si>
  <si>
    <t>CH</t>
  </si>
  <si>
    <t>Bmay3</t>
  </si>
  <si>
    <t>Pháp luật</t>
  </si>
  <si>
    <t>Đường lối quân sự</t>
  </si>
  <si>
    <t>0409</t>
  </si>
  <si>
    <t>0401</t>
  </si>
  <si>
    <t>0404</t>
  </si>
  <si>
    <t>0402</t>
  </si>
  <si>
    <t>0201</t>
  </si>
  <si>
    <t>0204</t>
  </si>
  <si>
    <t>0203</t>
  </si>
  <si>
    <t>0208</t>
  </si>
  <si>
    <t>0501</t>
  </si>
  <si>
    <t>0505</t>
  </si>
  <si>
    <t>0503</t>
  </si>
  <si>
    <t>0502</t>
  </si>
  <si>
    <t>0504</t>
  </si>
  <si>
    <t>0602</t>
  </si>
  <si>
    <t>0604</t>
  </si>
  <si>
    <t>0603</t>
  </si>
  <si>
    <t>0105</t>
  </si>
  <si>
    <t>0102</t>
  </si>
  <si>
    <t>0103</t>
  </si>
  <si>
    <t>0104</t>
  </si>
  <si>
    <t>0107</t>
  </si>
  <si>
    <t>0108</t>
  </si>
  <si>
    <t>0111</t>
  </si>
  <si>
    <t>0101</t>
  </si>
  <si>
    <t>0312</t>
  </si>
  <si>
    <t>0306</t>
  </si>
  <si>
    <t>0305</t>
  </si>
  <si>
    <t>0703</t>
  </si>
  <si>
    <t>BẢNG CHI TIẾT THANH TOÁN TIỀN GIẢNG DẠY KỲ HÈ NĂM HỌC 2021-2022</t>
  </si>
  <si>
    <t>HTN08</t>
  </si>
  <si>
    <t>HSD04</t>
  </si>
  <si>
    <t>HSD06</t>
  </si>
  <si>
    <t>KHD05</t>
  </si>
  <si>
    <t>CHO08</t>
  </si>
  <si>
    <t>KT017</t>
  </si>
  <si>
    <t>PTN10</t>
  </si>
  <si>
    <t>KTM01</t>
  </si>
  <si>
    <t>NLM08</t>
  </si>
  <si>
    <t>NLM19</t>
  </si>
  <si>
    <t>TTH04</t>
  </si>
  <si>
    <t>NLM16</t>
  </si>
  <si>
    <t>NLM17</t>
  </si>
  <si>
    <t>NLM18</t>
  </si>
  <si>
    <t>TTH06</t>
  </si>
  <si>
    <t>DCM07</t>
  </si>
  <si>
    <t>PHL02</t>
  </si>
  <si>
    <t>NN015</t>
  </si>
  <si>
    <t>NN026</t>
  </si>
  <si>
    <t>NN009</t>
  </si>
  <si>
    <t>NN010</t>
  </si>
  <si>
    <t>CNC05</t>
  </si>
  <si>
    <t>CNC12</t>
  </si>
  <si>
    <t>KST07</t>
  </si>
  <si>
    <t>NGS15</t>
  </si>
  <si>
    <t>GTC01</t>
  </si>
  <si>
    <t>VTN05</t>
  </si>
  <si>
    <t>VTN17</t>
  </si>
  <si>
    <t>BLY06</t>
  </si>
  <si>
    <t>MKT16</t>
  </si>
  <si>
    <t>MKT20</t>
  </si>
  <si>
    <t>KEQ01</t>
  </si>
  <si>
    <t>KEQ02</t>
  </si>
  <si>
    <t>SDV03</t>
  </si>
  <si>
    <t>QS014</t>
  </si>
  <si>
    <t>QS012</t>
  </si>
  <si>
    <t>QS35</t>
  </si>
  <si>
    <t>TG282</t>
  </si>
  <si>
    <t>TG789</t>
  </si>
  <si>
    <t>Hường</t>
  </si>
  <si>
    <t>PP thí nghiệm và Thống kê sinh học</t>
  </si>
  <si>
    <t>Bùi Huy</t>
  </si>
  <si>
    <t>Doanh</t>
  </si>
  <si>
    <t>Hoá sinh động vật</t>
  </si>
  <si>
    <t>Đinh Thị</t>
  </si>
  <si>
    <t>Cao Việt</t>
  </si>
  <si>
    <t>Khoa học đất và Dinh dưỡng cây trồng</t>
  </si>
  <si>
    <t>Lê Minh</t>
  </si>
  <si>
    <t>Lư</t>
  </si>
  <si>
    <t>Bùi Thị Khánh</t>
  </si>
  <si>
    <t>Trần Mạnh</t>
  </si>
  <si>
    <t>Giáp</t>
  </si>
  <si>
    <t>Hùng</t>
  </si>
  <si>
    <t>Triết học</t>
  </si>
  <si>
    <t>Nguyệt</t>
  </si>
  <si>
    <t>Nguyễn Đắc</t>
  </si>
  <si>
    <t>Kinh tế chính trị - CNXH khoa học</t>
  </si>
  <si>
    <t>Xuân</t>
  </si>
  <si>
    <t>Hà Thị</t>
  </si>
  <si>
    <t>Trương Thị Thu</t>
  </si>
  <si>
    <t>Khoa học chính trị</t>
  </si>
  <si>
    <t>Trịnh Thị Ngọc</t>
  </si>
  <si>
    <t>Phạm Hương</t>
  </si>
  <si>
    <t>Hoài</t>
  </si>
  <si>
    <t>Trần Thị Tuyết</t>
  </si>
  <si>
    <t>Trần Thu</t>
  </si>
  <si>
    <t>Giang Trung</t>
  </si>
  <si>
    <t>Khoa</t>
  </si>
  <si>
    <t>Công nghệ chế biến</t>
  </si>
  <si>
    <t>Dương Đức</t>
  </si>
  <si>
    <t>Ngô Thành</t>
  </si>
  <si>
    <t>Trần Thị Đức</t>
  </si>
  <si>
    <t>Tám</t>
  </si>
  <si>
    <t>Trương Hà</t>
  </si>
  <si>
    <t>Thái</t>
  </si>
  <si>
    <t>Đặng Hữu</t>
  </si>
  <si>
    <t>Nguyễn Vũ</t>
  </si>
  <si>
    <t>Hướng</t>
  </si>
  <si>
    <t>Nguyễn Thái</t>
  </si>
  <si>
    <t>Bùi Thị Mai</t>
  </si>
  <si>
    <t>Lê Thanh</t>
  </si>
  <si>
    <t>Đức</t>
  </si>
  <si>
    <t>Công nghệ sinh học động vật</t>
  </si>
  <si>
    <t>Nguyễn Khắc</t>
  </si>
  <si>
    <t>Chung</t>
  </si>
  <si>
    <t>Vũ Anh</t>
  </si>
  <si>
    <t>Mạnh</t>
  </si>
  <si>
    <t>Đinh Thị Kim</t>
  </si>
  <si>
    <t>NH02005</t>
  </si>
  <si>
    <t>CN02302</t>
  </si>
  <si>
    <t>CN02301</t>
  </si>
  <si>
    <t>QL02008</t>
  </si>
  <si>
    <t>QL02047</t>
  </si>
  <si>
    <t>CD02105</t>
  </si>
  <si>
    <t>CD02619</t>
  </si>
  <si>
    <t>KT01018</t>
  </si>
  <si>
    <t>KT03028</t>
  </si>
  <si>
    <t>KT03007</t>
  </si>
  <si>
    <t>KT03009</t>
  </si>
  <si>
    <t>KT02043</t>
  </si>
  <si>
    <t>KT03089</t>
  </si>
  <si>
    <t>ML01020</t>
  </si>
  <si>
    <t>ML01001</t>
  </si>
  <si>
    <t>ML01021</t>
  </si>
  <si>
    <t>ML01002</t>
  </si>
  <si>
    <t>ML01022</t>
  </si>
  <si>
    <t>ML01023</t>
  </si>
  <si>
    <t>ML03025</t>
  </si>
  <si>
    <t>SN03054</t>
  </si>
  <si>
    <t>SN03012</t>
  </si>
  <si>
    <t>CP03052</t>
  </si>
  <si>
    <t>CP03011</t>
  </si>
  <si>
    <t>CP03056</t>
  </si>
  <si>
    <t>CP03009</t>
  </si>
  <si>
    <t>TY03054</t>
  </si>
  <si>
    <t>TY03053</t>
  </si>
  <si>
    <t>TY01002</t>
  </si>
  <si>
    <t>TY02002</t>
  </si>
  <si>
    <t>TY03007</t>
  </si>
  <si>
    <t>TY03006</t>
  </si>
  <si>
    <t>TY03055</t>
  </si>
  <si>
    <t>TY02020</t>
  </si>
  <si>
    <t>PTH03103</t>
  </si>
  <si>
    <t>TH01001</t>
  </si>
  <si>
    <t>KQ03112</t>
  </si>
  <si>
    <t>SH03006</t>
  </si>
  <si>
    <t>Phương pháp thí nghiệm</t>
  </si>
  <si>
    <t>Hoá sinh đại cương</t>
  </si>
  <si>
    <t>Thổ nhưỡng đại cương</t>
  </si>
  <si>
    <t>Thổ nhưỡng</t>
  </si>
  <si>
    <t>Cơ học ứng dụng</t>
  </si>
  <si>
    <t>Kỹ thuật điện tử 2</t>
  </si>
  <si>
    <t>Lịch sử kinh tế</t>
  </si>
  <si>
    <t>Kinh tế phát triển</t>
  </si>
  <si>
    <t>Kinh tế tài nguyên</t>
  </si>
  <si>
    <t>Kinh tế công cộng</t>
  </si>
  <si>
    <t>ứng dụng tin học trong kinh tế</t>
  </si>
  <si>
    <t>Thống kê kinh tế</t>
  </si>
  <si>
    <t>Triết học Mác - Lê Nin</t>
  </si>
  <si>
    <t>Những NLCB của CN Mác-Lênin 1</t>
  </si>
  <si>
    <t>Kinh tế chính trị Mác - Lênin</t>
  </si>
  <si>
    <t>Những NLCB của CN Mác-Lênin 2</t>
  </si>
  <si>
    <t>Chủ nghĩa xã hội khoa học</t>
  </si>
  <si>
    <t>Lịch sử Đảng cộng sản Việt Nam</t>
  </si>
  <si>
    <t>Luật đất đai</t>
  </si>
  <si>
    <t>Tiếng Anh chuyên ngành QLĐĐ</t>
  </si>
  <si>
    <t>Tiếng Anh CN Cơ-Điện</t>
  </si>
  <si>
    <t>Phát triển sản phẩm</t>
  </si>
  <si>
    <t>Công nghệ chế biến đậu đỗ</t>
  </si>
  <si>
    <t>Công nghệ chế biến ngũ cốc</t>
  </si>
  <si>
    <t>Công nghệ lạnh và lạnh đông</t>
  </si>
  <si>
    <t>Thuật ngữ chuyên ngành</t>
  </si>
  <si>
    <t>Giải phẫu vật nuôi 2</t>
  </si>
  <si>
    <t>Luật thú y</t>
  </si>
  <si>
    <t>Bệnh truyền nhiễm thú y 2</t>
  </si>
  <si>
    <t>Một sức khỏe trong Thú y</t>
  </si>
  <si>
    <t>Tin học cơ sở</t>
  </si>
  <si>
    <t>Quản trị Marketing</t>
  </si>
  <si>
    <t>Công nghệ tế bào động vật</t>
  </si>
  <si>
    <t>BẢNG TỔNG HỢP THANH TOÁN TIỀN GIẢNG DẠY KỲ HÈ NĂM HỌC 2021-2022</t>
  </si>
  <si>
    <t>Khoa Tài nguyên và MT</t>
  </si>
  <si>
    <t>Khoa Khoa học xã hội</t>
  </si>
  <si>
    <t>Khoa Du lịch và NN</t>
  </si>
  <si>
    <t>Còn lĩnh 
(đồng)</t>
  </si>
  <si>
    <t>Trừ số chi thừa năm/kỳ trước (đồng)</t>
  </si>
  <si>
    <t>THỈNH GIẢNG</t>
  </si>
  <si>
    <t>Khoa học đất và DD cây trồng</t>
  </si>
  <si>
    <r>
      <t xml:space="preserve">(Kèm theo Quyết định số  </t>
    </r>
    <r>
      <rPr>
        <b/>
        <sz val="14"/>
        <rFont val="Times New Roman"/>
        <family val="1"/>
      </rPr>
      <t xml:space="preserve"> 4725</t>
    </r>
    <r>
      <rPr>
        <sz val="14"/>
        <rFont val="Times New Roman"/>
        <family val="1"/>
      </rPr>
      <t xml:space="preserve">  /QĐ-HVN ngày   24  tháng 8 năm 2022 của Giám đốc Học viện Nông nghiệp Việt Nam)</t>
    </r>
  </si>
  <si>
    <r>
      <t xml:space="preserve">(Kèm theo Quyết định số  </t>
    </r>
    <r>
      <rPr>
        <b/>
        <sz val="14"/>
        <rFont val="Times New Roman"/>
        <family val="1"/>
      </rPr>
      <t xml:space="preserve"> 4725</t>
    </r>
    <r>
      <rPr>
        <sz val="14"/>
        <rFont val="Times New Roman"/>
        <family val="1"/>
      </rPr>
      <t xml:space="preserve">  /QĐ-HVN ngày    24  tháng  8  năm 2022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</si>
</sst>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"/>
    <numFmt numFmtId="181" formatCode="_(* #,##0_);_(* \(#,##0\);_(* &quot;-&quot;??_);_(@_)"/>
  </numFmts>
  <fonts count="38">
    <font>
      <sz val="12"/>
      <name val="Times New Roman"/>
    </font>
    <font>
      <sz val="8"/>
      <name val="Times New Roman"/>
    </font>
    <font>
      <sz val="12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</font>
    <font>
      <sz val="10"/>
      <name val=".VnArial"/>
      <family val="2"/>
    </font>
    <font>
      <sz val="10"/>
      <name val="VNI-Time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2" fillId="0" borderId="0"/>
    <xf numFmtId="0" fontId="24" fillId="0" borderId="0"/>
    <xf numFmtId="0" fontId="25" fillId="0" borderId="0"/>
    <xf numFmtId="0" fontId="26" fillId="0" borderId="0"/>
    <xf numFmtId="0" fontId="2" fillId="0" borderId="0"/>
    <xf numFmtId="0" fontId="3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125">
    <xf numFmtId="0" fontId="0" fillId="0" borderId="0" xfId="0"/>
    <xf numFmtId="0" fontId="6" fillId="0" borderId="10" xfId="0" applyFont="1" applyFill="1" applyBorder="1" applyAlignment="1">
      <alignment vertical="center" wrapText="1"/>
    </xf>
    <xf numFmtId="181" fontId="31" fillId="0" borderId="0" xfId="28" applyNumberFormat="1" applyFont="1" applyFill="1" applyAlignment="1" applyProtection="1">
      <alignment vertical="center"/>
      <protection hidden="1"/>
    </xf>
    <xf numFmtId="0" fontId="32" fillId="0" borderId="0" xfId="41" applyFont="1" applyFill="1" applyAlignment="1" applyProtection="1">
      <alignment horizontal="center"/>
      <protection hidden="1"/>
    </xf>
    <xf numFmtId="0" fontId="7" fillId="0" borderId="0" xfId="41" applyFont="1" applyFill="1" applyAlignment="1" applyProtection="1">
      <alignment horizontal="center"/>
      <protection hidden="1"/>
    </xf>
    <xf numFmtId="0" fontId="2" fillId="0" borderId="0" xfId="42" applyFont="1"/>
    <xf numFmtId="0" fontId="33" fillId="0" borderId="0" xfId="42" applyFont="1" applyFill="1" applyAlignment="1" applyProtection="1">
      <alignment horizontal="center" vertical="center" wrapText="1"/>
      <protection hidden="1"/>
    </xf>
    <xf numFmtId="0" fontId="6" fillId="0" borderId="0" xfId="41" applyFont="1" applyFill="1" applyProtection="1">
      <protection hidden="1"/>
    </xf>
    <xf numFmtId="0" fontId="34" fillId="0" borderId="0" xfId="41" applyFont="1" applyFill="1" applyProtection="1">
      <protection hidden="1"/>
    </xf>
    <xf numFmtId="0" fontId="9" fillId="0" borderId="0" xfId="42" applyFont="1" applyFill="1" applyAlignment="1" applyProtection="1">
      <alignment vertical="center"/>
      <protection hidden="1"/>
    </xf>
    <xf numFmtId="0" fontId="35" fillId="0" borderId="0" xfId="42" applyFont="1" applyFill="1" applyAlignment="1" applyProtection="1">
      <alignment horizontal="center" vertical="center"/>
      <protection hidden="1"/>
    </xf>
    <xf numFmtId="0" fontId="34" fillId="0" borderId="0" xfId="40" applyFont="1" applyFill="1" applyAlignment="1" applyProtection="1">
      <alignment horizontal="center"/>
      <protection hidden="1"/>
    </xf>
    <xf numFmtId="0" fontId="34" fillId="0" borderId="0" xfId="41" applyFont="1" applyFill="1" applyAlignment="1" applyProtection="1">
      <alignment horizontal="center"/>
      <protection hidden="1"/>
    </xf>
    <xf numFmtId="0" fontId="6" fillId="0" borderId="0" xfId="39" applyFont="1" applyFill="1" applyAlignment="1">
      <alignment horizontal="center" vertical="center"/>
    </xf>
    <xf numFmtId="0" fontId="6" fillId="0" borderId="0" xfId="39" applyFont="1" applyFill="1" applyAlignment="1">
      <alignment vertical="center"/>
    </xf>
    <xf numFmtId="0" fontId="6" fillId="0" borderId="0" xfId="39" applyFont="1" applyFill="1" applyAlignment="1">
      <alignment vertical="center" wrapText="1"/>
    </xf>
    <xf numFmtId="1" fontId="6" fillId="0" borderId="0" xfId="39" applyNumberFormat="1" applyFont="1" applyFill="1" applyAlignment="1">
      <alignment vertical="center"/>
    </xf>
    <xf numFmtId="0" fontId="6" fillId="0" borderId="0" xfId="39" applyFont="1" applyFill="1" applyAlignment="1">
      <alignment horizontal="left" vertical="center"/>
    </xf>
    <xf numFmtId="2" fontId="6" fillId="0" borderId="0" xfId="39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vertical="center" wrapText="1"/>
    </xf>
    <xf numFmtId="0" fontId="6" fillId="0" borderId="10" xfId="0" applyNumberFormat="1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3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39" fontId="4" fillId="0" borderId="16" xfId="28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2" fillId="0" borderId="0" xfId="0" applyFont="1" applyFill="1"/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vertical="center" wrapText="1"/>
    </xf>
    <xf numFmtId="0" fontId="6" fillId="0" borderId="12" xfId="0" applyNumberFormat="1" applyFont="1" applyFill="1" applyBorder="1" applyAlignment="1">
      <alignment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22" xfId="0" applyNumberFormat="1" applyFont="1" applyFill="1" applyBorder="1" applyAlignment="1">
      <alignment vertical="center"/>
    </xf>
    <xf numFmtId="0" fontId="6" fillId="0" borderId="23" xfId="0" applyNumberFormat="1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2" fontId="6" fillId="0" borderId="21" xfId="0" applyNumberFormat="1" applyFont="1" applyFill="1" applyBorder="1" applyAlignment="1">
      <alignment horizontal="center" vertical="center"/>
    </xf>
    <xf numFmtId="3" fontId="6" fillId="0" borderId="21" xfId="28" applyNumberFormat="1" applyFont="1" applyFill="1" applyBorder="1" applyAlignment="1">
      <alignment horizontal="center" vertical="center"/>
    </xf>
    <xf numFmtId="3" fontId="6" fillId="0" borderId="21" xfId="28" applyNumberFormat="1" applyFont="1" applyFill="1" applyBorder="1" applyAlignment="1">
      <alignment vertical="center"/>
    </xf>
    <xf numFmtId="0" fontId="6" fillId="0" borderId="21" xfId="28" applyNumberFormat="1" applyFont="1" applyFill="1" applyBorder="1" applyAlignment="1">
      <alignment vertical="center"/>
    </xf>
    <xf numFmtId="0" fontId="6" fillId="0" borderId="11" xfId="0" applyNumberFormat="1" applyFont="1" applyFill="1" applyBorder="1" applyAlignment="1">
      <alignment vertical="center"/>
    </xf>
    <xf numFmtId="0" fontId="6" fillId="0" borderId="12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2" fontId="6" fillId="0" borderId="10" xfId="0" applyNumberFormat="1" applyFont="1" applyFill="1" applyBorder="1" applyAlignment="1">
      <alignment horizontal="center" vertical="center"/>
    </xf>
    <xf numFmtId="3" fontId="6" fillId="0" borderId="10" xfId="28" applyNumberFormat="1" applyFont="1" applyFill="1" applyBorder="1" applyAlignment="1">
      <alignment horizontal="center" vertical="center"/>
    </xf>
    <xf numFmtId="3" fontId="6" fillId="0" borderId="10" xfId="28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4" xfId="0" applyNumberFormat="1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2" fontId="6" fillId="0" borderId="20" xfId="0" applyNumberFormat="1" applyFont="1" applyFill="1" applyBorder="1" applyAlignment="1">
      <alignment horizontal="center" vertical="center"/>
    </xf>
    <xf numFmtId="3" fontId="6" fillId="0" borderId="20" xfId="28" applyNumberFormat="1" applyFont="1" applyFill="1" applyBorder="1" applyAlignment="1">
      <alignment horizontal="center" vertical="center"/>
    </xf>
    <xf numFmtId="3" fontId="6" fillId="0" borderId="20" xfId="28" applyNumberFormat="1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181" fontId="6" fillId="0" borderId="19" xfId="28" applyNumberFormat="1" applyFont="1" applyFill="1" applyBorder="1" applyAlignment="1">
      <alignment vertical="center"/>
    </xf>
    <xf numFmtId="4" fontId="7" fillId="0" borderId="20" xfId="28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3" fontId="7" fillId="0" borderId="20" xfId="28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181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7" fillId="0" borderId="0" xfId="0" applyFont="1" applyFill="1" applyAlignment="1">
      <alignment horizontal="left" vertical="center" wrapText="1"/>
    </xf>
    <xf numFmtId="3" fontId="6" fillId="0" borderId="10" xfId="0" applyNumberFormat="1" applyFont="1" applyFill="1" applyBorder="1" applyAlignment="1">
      <alignment vertical="center"/>
    </xf>
    <xf numFmtId="0" fontId="6" fillId="0" borderId="10" xfId="28" applyNumberFormat="1" applyFont="1" applyFill="1" applyBorder="1" applyAlignment="1">
      <alignment vertical="center"/>
    </xf>
    <xf numFmtId="0" fontId="6" fillId="0" borderId="20" xfId="28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4" fontId="7" fillId="0" borderId="20" xfId="0" applyNumberFormat="1" applyFont="1" applyFill="1" applyBorder="1" applyAlignment="1">
      <alignment horizontal="center" vertical="center"/>
    </xf>
    <xf numFmtId="3" fontId="7" fillId="0" borderId="20" xfId="0" applyNumberFormat="1" applyFont="1" applyFill="1" applyBorder="1" applyAlignment="1">
      <alignment vertical="center"/>
    </xf>
    <xf numFmtId="0" fontId="7" fillId="24" borderId="16" xfId="0" applyFont="1" applyFill="1" applyBorder="1" applyAlignment="1">
      <alignment horizontal="center" vertical="center" wrapText="1"/>
    </xf>
    <xf numFmtId="0" fontId="7" fillId="24" borderId="17" xfId="0" applyFont="1" applyFill="1" applyBorder="1" applyAlignment="1">
      <alignment horizontal="center" vertical="center" wrapText="1"/>
    </xf>
    <xf numFmtId="0" fontId="7" fillId="24" borderId="18" xfId="0" applyFont="1" applyFill="1" applyBorder="1" applyAlignment="1">
      <alignment horizontal="center" vertical="center" wrapText="1"/>
    </xf>
    <xf numFmtId="164" fontId="7" fillId="24" borderId="16" xfId="0" applyNumberFormat="1" applyFont="1" applyFill="1" applyBorder="1" applyAlignment="1">
      <alignment horizontal="center" vertical="center" wrapText="1"/>
    </xf>
    <xf numFmtId="0" fontId="7" fillId="24" borderId="16" xfId="0" applyFont="1" applyFill="1" applyBorder="1" applyAlignment="1">
      <alignment horizontal="center" vertical="center"/>
    </xf>
    <xf numFmtId="0" fontId="7" fillId="24" borderId="17" xfId="0" applyFont="1" applyFill="1" applyBorder="1" applyAlignment="1">
      <alignment horizontal="center" vertical="center"/>
    </xf>
    <xf numFmtId="0" fontId="7" fillId="24" borderId="1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left" vertical="center" wrapText="1"/>
    </xf>
    <xf numFmtId="0" fontId="7" fillId="0" borderId="2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2_Vuot_gio_ca_nam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C8" sqref="C8"/>
    </sheetView>
  </sheetViews>
  <sheetFormatPr defaultRowHeight="15"/>
  <cols>
    <col min="1" max="1" width="9" style="13"/>
    <col min="2" max="2" width="16.875" style="14" bestFit="1" customWidth="1"/>
    <col min="3" max="3" width="9" style="14"/>
    <col min="4" max="4" width="9" style="13"/>
    <col min="5" max="9" width="9" style="14"/>
    <col min="10" max="12" width="9" style="13"/>
    <col min="13" max="13" width="9" style="15"/>
    <col min="14" max="18" width="9" style="13"/>
    <col min="19" max="31" width="9" style="14"/>
    <col min="32" max="32" width="9" style="16"/>
    <col min="33" max="49" width="9" style="14"/>
    <col min="50" max="51" width="9" style="13"/>
    <col min="52" max="53" width="9" style="17"/>
    <col min="54" max="54" width="9" style="13"/>
    <col min="55" max="55" width="9" style="17"/>
    <col min="56" max="60" width="9" style="13"/>
    <col min="61" max="62" width="9" style="18"/>
    <col min="63" max="84" width="9" style="13"/>
    <col min="85" max="85" width="9" style="18"/>
    <col min="86" max="87" width="9" style="13"/>
    <col min="88" max="88" width="9" style="18"/>
    <col min="89" max="89" width="9" style="13"/>
    <col min="90" max="16384" width="9" style="14"/>
  </cols>
  <sheetData>
    <row r="1" spans="2:15" s="5" customFormat="1" ht="16.5">
      <c r="B1" s="2">
        <f>Tong_hop!F93</f>
        <v>461344000</v>
      </c>
      <c r="C1" s="3" t="str">
        <f>RIGHT("000000000000"&amp;ROUND(B1,0),12)</f>
        <v>000461344000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N1" s="4">
        <v>11</v>
      </c>
      <c r="O1" s="4">
        <v>12</v>
      </c>
    </row>
    <row r="2" spans="2:15" s="5" customFormat="1" ht="25.5">
      <c r="B2" s="6" t="s">
        <v>250</v>
      </c>
      <c r="C2" s="7"/>
      <c r="D2" s="8">
        <f>VALUE(MID(C1,D1,1))</f>
        <v>0</v>
      </c>
      <c r="E2" s="8">
        <f>VALUE(MID(C1,E1,1))</f>
        <v>0</v>
      </c>
      <c r="F2" s="8">
        <f>VALUE(MID(C1,F1,1))</f>
        <v>0</v>
      </c>
      <c r="G2" s="8">
        <f>VALUE(MID(C1,G1,1))</f>
        <v>4</v>
      </c>
      <c r="H2" s="8">
        <f>VALUE(MID(C1,H1,1))</f>
        <v>6</v>
      </c>
      <c r="I2" s="8">
        <f>VALUE(MID(C1,I1,1))</f>
        <v>1</v>
      </c>
      <c r="J2" s="8">
        <f>VALUE(MID(C1,J1,1))</f>
        <v>3</v>
      </c>
      <c r="K2" s="8">
        <f>VALUE(MID(C1,K1,1))</f>
        <v>4</v>
      </c>
      <c r="L2" s="8">
        <f>VALUE(MID(C1,L1,1))</f>
        <v>4</v>
      </c>
      <c r="M2" s="8">
        <f>VALUE(MID(C1,M1,1))</f>
        <v>0</v>
      </c>
      <c r="N2" s="8">
        <f>VALUE(MID(C1,N1,1))</f>
        <v>0</v>
      </c>
      <c r="O2" s="8">
        <f>VALUE(MID(C1,O1,1))</f>
        <v>0</v>
      </c>
    </row>
    <row r="3" spans="2:15" s="5" customFormat="1" ht="16.5">
      <c r="B3" s="9"/>
      <c r="C3" s="7"/>
      <c r="D3" s="8">
        <f>SUM(D2:D2)</f>
        <v>0</v>
      </c>
      <c r="E3" s="8">
        <f>SUM(D2:E2)</f>
        <v>0</v>
      </c>
      <c r="F3" s="8">
        <f>SUM(D2:F2)</f>
        <v>0</v>
      </c>
      <c r="G3" s="8">
        <f>SUM(G2:G2)</f>
        <v>4</v>
      </c>
      <c r="H3" s="8">
        <f>SUM(G2:H2)</f>
        <v>10</v>
      </c>
      <c r="I3" s="8">
        <f>SUM(G2:I2)</f>
        <v>11</v>
      </c>
      <c r="J3" s="8">
        <f>SUM(J2:J2)</f>
        <v>3</v>
      </c>
      <c r="K3" s="8">
        <f>SUM(J2:K2)</f>
        <v>7</v>
      </c>
      <c r="L3" s="8">
        <f>SUM(J2:L2)</f>
        <v>11</v>
      </c>
      <c r="M3" s="8">
        <f>SUM(M2:M2)</f>
        <v>0</v>
      </c>
      <c r="N3" s="8">
        <f>SUM(M2:N2)</f>
        <v>0</v>
      </c>
      <c r="O3" s="8">
        <f>SUM(M2:O2)</f>
        <v>0</v>
      </c>
    </row>
    <row r="4" spans="2:15" s="5" customFormat="1" ht="16.5">
      <c r="B4" s="10"/>
      <c r="C4" s="7"/>
      <c r="D4" s="11" t="str">
        <f>IF(D2=0,"",CHOOSE(D2,"một","hai","ba","bốn","năm","sáu","bảy","tám","chín"))</f>
        <v/>
      </c>
      <c r="E4" s="11" t="str">
        <f>IF(E2=0,IF(AND(D2&lt;&gt;0,F2&lt;&gt;0),"lẻ",""),CHOOSE(E2,"mười ","hai","ba","bốn","năm","sáu","bảy","tám","chín"))</f>
        <v/>
      </c>
      <c r="F4" s="11" t="str">
        <f>IF(F2=0,"",CHOOSE(F2,IF(E2&gt;1,"mốt","một"),"hai","ba","bốn",IF(E2=0,"năm","lăm"),"sáu","bảy","tám","chín"))</f>
        <v/>
      </c>
      <c r="G4" s="11" t="str">
        <f>IF(G2=0,"",CHOOSE(G2,"một","hai","ba","bốn","năm","sáu","bảy","tám","chín"))</f>
        <v>bốn</v>
      </c>
      <c r="H4" s="11" t="str">
        <f>IF(H2=0,IF(AND(G2&lt;&gt;0,I2&lt;&gt;0),"lẻ",""),CHOOSE(H2,"mười","hai","ba","bốn","năm","sáu","bảy","tám","chín"))</f>
        <v>sáu</v>
      </c>
      <c r="I4" s="11" t="str">
        <f>IF(I2=0,"",CHOOSE(I2,IF(H2&gt;1,"mốt","một"),"hai","ba","bốn",IF(H2=0,"năm","lăm"),"sáu","bảy","tám","chín"))</f>
        <v>mốt</v>
      </c>
      <c r="J4" s="11" t="str">
        <f>IF(J2=0,"",CHOOSE(J2,"một","hai","ba","bốn","năm","sáu","bảy","tám","chín"))</f>
        <v>ba</v>
      </c>
      <c r="K4" s="11" t="str">
        <f>IF(K2=0,IF(AND(J2&lt;&gt;0,L2&lt;&gt;0),"lẻ",""),CHOOSE(K2,"mười","hai","ba","bốn","năm","sáu","bảy","tám","chín"))</f>
        <v>bốn</v>
      </c>
      <c r="L4" s="11" t="str">
        <f>IF(L2=0,"",CHOOSE(L2,IF(K2&gt;1,"mốt","một"),"hai","ba","bốn",IF(K2=0,"năm","lăm"),"sáu","bảy","tám","chín"))</f>
        <v>bốn</v>
      </c>
      <c r="M4" s="8" t="str">
        <f>IF(M2=0,"",CHOOSE(M2,"một","hai","ba","bốn","năm","sáu","bảy","tám","chín"))</f>
        <v/>
      </c>
      <c r="N4" s="12" t="str">
        <f>IF(N2=0,IF(AND(M2&lt;&gt;0,O2&lt;&gt;0),"lẻ",""),CHOOSE(N2,"một","hai","ba","bốn","năm","sáu","bảy","tám","chín"))</f>
        <v/>
      </c>
      <c r="O4" s="12" t="str">
        <f>IF(O2=0,"",CHOOSE(O2,IF(N2&gt;1,"một","một"),"hai","ba","bốn",IF(N2=0,"năm","lăm"),"sáu","bảy","tám","chín"))</f>
        <v/>
      </c>
    </row>
    <row r="5" spans="2:15" s="5" customFormat="1" ht="16.5">
      <c r="B5" s="9"/>
      <c r="C5" s="7"/>
      <c r="D5" s="12" t="str">
        <f>IF(D2=0,"","trăm")</f>
        <v/>
      </c>
      <c r="E5" s="12" t="str">
        <f>IF(E2=0,"",IF(E2=1,"","mươi"))</f>
        <v/>
      </c>
      <c r="F5" s="12" t="str">
        <f>IF(AND(F2=0,F3=0),"","tỷ")</f>
        <v/>
      </c>
      <c r="G5" s="12" t="str">
        <f>IF(G2=0,"","trăm")</f>
        <v>trăm</v>
      </c>
      <c r="H5" s="12" t="str">
        <f>IF(H2=0,"",IF(H2=1,"","mươi"))</f>
        <v>mươi</v>
      </c>
      <c r="I5" s="12" t="str">
        <f>IF(AND(I2=0,I3=0),"","triệu")</f>
        <v>triệu</v>
      </c>
      <c r="J5" s="12" t="str">
        <f>IF(J2=0,"","trăm")</f>
        <v>trăm</v>
      </c>
      <c r="K5" s="12" t="str">
        <f>IF(K2=0,"",IF(K2=1,"","mươi"))</f>
        <v>mươi</v>
      </c>
      <c r="L5" s="12" t="str">
        <f>IF(AND(L2=0,L3=0),"","ngàn")</f>
        <v>ngàn</v>
      </c>
      <c r="M5" s="12" t="str">
        <f>IF(M2=0,"","trăm")</f>
        <v/>
      </c>
      <c r="N5" s="12" t="str">
        <f>IF(N2=0,"",IF(N2=1,"","mươi"))</f>
        <v/>
      </c>
      <c r="O5" s="12" t="s">
        <v>251</v>
      </c>
    </row>
    <row r="6" spans="2:15" s="5" customFormat="1" ht="16.5">
      <c r="B6" s="9"/>
      <c r="C6" s="8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Bốn trăm sáu mươi mốt triệu ba trăm bốn mươi bốn ngàn đồng./.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8" spans="2:15" s="5" customFormat="1" ht="16.5">
      <c r="B8" s="2">
        <f>Tong_hop!F93</f>
        <v>461344000</v>
      </c>
      <c r="C8" s="3" t="str">
        <f>RIGHT("000000000000"&amp;ROUND(B8,0),12)</f>
        <v>000461344000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</row>
    <row r="9" spans="2:15" s="5" customFormat="1" ht="25.5">
      <c r="B9" s="6" t="s">
        <v>250</v>
      </c>
      <c r="C9" s="7"/>
      <c r="D9" s="8">
        <f>VALUE(MID(C8,D8,1))</f>
        <v>0</v>
      </c>
      <c r="E9" s="8">
        <f>VALUE(MID(C8,E8,1))</f>
        <v>0</v>
      </c>
      <c r="F9" s="8">
        <f>VALUE(MID(C8,F8,1))</f>
        <v>0</v>
      </c>
      <c r="G9" s="8">
        <f>VALUE(MID(C8,G8,1))</f>
        <v>4</v>
      </c>
      <c r="H9" s="8">
        <f>VALUE(MID(C8,H8,1))</f>
        <v>6</v>
      </c>
      <c r="I9" s="8">
        <f>VALUE(MID(C8,I8,1))</f>
        <v>1</v>
      </c>
      <c r="J9" s="8">
        <f>VALUE(MID(C8,J8,1))</f>
        <v>3</v>
      </c>
      <c r="K9" s="8">
        <f>VALUE(MID(C8,K8,1))</f>
        <v>4</v>
      </c>
      <c r="L9" s="8">
        <f>VALUE(MID(C8,L8,1))</f>
        <v>4</v>
      </c>
      <c r="M9" s="8">
        <f>VALUE(MID(C8,M8,1))</f>
        <v>0</v>
      </c>
      <c r="N9" s="8">
        <f>VALUE(MID(C8,N8,1))</f>
        <v>0</v>
      </c>
      <c r="O9" s="8">
        <f>VALUE(MID(C8,O8,1))</f>
        <v>0</v>
      </c>
    </row>
    <row r="10" spans="2:15" s="5" customFormat="1" ht="16.5">
      <c r="B10" s="9"/>
      <c r="C10" s="7"/>
      <c r="D10" s="8">
        <f>SUM(D9:D9)</f>
        <v>0</v>
      </c>
      <c r="E10" s="8">
        <f>SUM(D9:E9)</f>
        <v>0</v>
      </c>
      <c r="F10" s="8">
        <f>SUM(D9:F9)</f>
        <v>0</v>
      </c>
      <c r="G10" s="8">
        <f>SUM(G9:G9)</f>
        <v>4</v>
      </c>
      <c r="H10" s="8">
        <f>SUM(G9:H9)</f>
        <v>10</v>
      </c>
      <c r="I10" s="8">
        <f>SUM(G9:I9)</f>
        <v>11</v>
      </c>
      <c r="J10" s="8">
        <f>SUM(J9:J9)</f>
        <v>3</v>
      </c>
      <c r="K10" s="8">
        <f>SUM(J9:K9)</f>
        <v>7</v>
      </c>
      <c r="L10" s="8">
        <f>SUM(J9:L9)</f>
        <v>11</v>
      </c>
      <c r="M10" s="8">
        <f>SUM(M9:M9)</f>
        <v>0</v>
      </c>
      <c r="N10" s="8">
        <f>SUM(M9:N9)</f>
        <v>0</v>
      </c>
      <c r="O10" s="8">
        <f>SUM(M9:O9)</f>
        <v>0</v>
      </c>
    </row>
    <row r="11" spans="2:15" s="5" customFormat="1" ht="16.5">
      <c r="B11" s="10"/>
      <c r="C11" s="7"/>
      <c r="D11" s="11" t="str">
        <f>IF(D9=0,"",CHOOSE(D9,"một","hai","ba","bốn","năm","sáu","bảy","tám","chín"))</f>
        <v/>
      </c>
      <c r="E11" s="11" t="str">
        <f>IF(E9=0,IF(AND(D9&lt;&gt;0,F9&lt;&gt;0),"lẻ",""),CHOOSE(E9,"mười ","hai","ba","bốn","năm","sáu","bảy","tám","chín"))</f>
        <v/>
      </c>
      <c r="F11" s="11" t="str">
        <f>IF(F9=0,"",CHOOSE(F9,IF(E9&gt;1,"mốt","một"),"hai","ba","bốn",IF(E9=0,"năm","lăm"),"sáu","bảy","tám","chín"))</f>
        <v/>
      </c>
      <c r="G11" s="11" t="str">
        <f>IF(G9=0,"",CHOOSE(G9,"một","hai","ba","bốn","năm","sáu","bảy","tám","chín"))</f>
        <v>bốn</v>
      </c>
      <c r="H11" s="11" t="str">
        <f>IF(H9=0,IF(AND(G9&lt;&gt;0,I9&lt;&gt;0),"lẻ",""),CHOOSE(H9,"mười","hai","ba","bốn","năm","sáu","bảy","tám","chín"))</f>
        <v>sáu</v>
      </c>
      <c r="I11" s="11" t="str">
        <f>IF(I9=0,"",CHOOSE(I9,IF(H9&gt;1,"mốt","một"),"hai","ba","bốn",IF(H9=0,"năm","lăm"),"sáu","bảy","tám","chín"))</f>
        <v>mốt</v>
      </c>
      <c r="J11" s="11" t="str">
        <f>IF(J9=0,"",CHOOSE(J9,"một","hai","ba","bốn","năm","sáu","bảy","tám","chín"))</f>
        <v>ba</v>
      </c>
      <c r="K11" s="11" t="str">
        <f>IF(K9=0,IF(AND(J9&lt;&gt;0,L9&lt;&gt;0),"lẻ",""),CHOOSE(K9,"mười","hai","ba","bốn","năm","sáu","bảy","tám","chín"))</f>
        <v>bốn</v>
      </c>
      <c r="L11" s="11" t="str">
        <f>IF(L9=0,"",CHOOSE(L9,IF(K9&gt;1,"mốt","một"),"hai","ba","bốn",IF(K9=0,"năm","lăm"),"sáu","bảy","tám","chín"))</f>
        <v>bốn</v>
      </c>
      <c r="M11" s="8" t="str">
        <f>IF(M9=0,"",CHOOSE(M9,"một","hai","ba","bốn","năm","sáu","bảy","tám","chín"))</f>
        <v/>
      </c>
      <c r="N11" s="12" t="str">
        <f>IF(N9=0,IF(AND(M9&lt;&gt;0,O9&lt;&gt;0),"lẻ",""),CHOOSE(N9,"một","hai","ba","bốn","năm","sáu","bảy","tám","chín"))</f>
        <v/>
      </c>
      <c r="O11" s="12" t="str">
        <f>IF(O9=0,"",CHOOSE(O9,IF(N9&gt;1,"một","một"),"hai","ba","bốn",IF(N9=0,"năm","lăm"),"sáu","bảy","tám","chín"))</f>
        <v/>
      </c>
    </row>
    <row r="12" spans="2:15" s="5" customFormat="1" ht="16.5">
      <c r="B12" s="9"/>
      <c r="C12" s="7"/>
      <c r="D12" s="12" t="str">
        <f>IF(D9=0,"","trăm")</f>
        <v/>
      </c>
      <c r="E12" s="12" t="str">
        <f>IF(E9=0,"",IF(E9=1,"","mươi"))</f>
        <v/>
      </c>
      <c r="F12" s="12" t="str">
        <f>IF(AND(F9=0,F10=0),"","tỷ")</f>
        <v/>
      </c>
      <c r="G12" s="12" t="str">
        <f>IF(G9=0,"","trăm")</f>
        <v>trăm</v>
      </c>
      <c r="H12" s="12" t="str">
        <f>IF(H9=0,"",IF(H9=1,"","mươi"))</f>
        <v>mươi</v>
      </c>
      <c r="I12" s="12" t="str">
        <f>IF(AND(I9=0,I10=0),"","triệu")</f>
        <v>triệu</v>
      </c>
      <c r="J12" s="12" t="str">
        <f>IF(J9=0,"","trăm")</f>
        <v>trăm</v>
      </c>
      <c r="K12" s="12" t="str">
        <f>IF(K9=0,"",IF(K9=1,"","mươi"))</f>
        <v>mươi</v>
      </c>
      <c r="L12" s="12" t="str">
        <f>IF(AND(L9=0,L10=0),"","ngàn")</f>
        <v>ngàn</v>
      </c>
      <c r="M12" s="12" t="str">
        <f>IF(M9=0,"","trăm")</f>
        <v/>
      </c>
      <c r="N12" s="12" t="str">
        <f>IF(N9=0,"",IF(N9=1,"","mươi"))</f>
        <v/>
      </c>
      <c r="O12" s="12" t="s">
        <v>251</v>
      </c>
    </row>
    <row r="13" spans="2:15" s="5" customFormat="1" ht="16.5">
      <c r="B13" s="9"/>
      <c r="C13" s="8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Bốn trăm sáu mươi mốt triệu ba trăm bốn mươi bốn ngàn đồng./.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5" spans="2:15" s="5" customFormat="1" ht="16.5">
      <c r="B15" s="2" t="e">
        <f>#REF!</f>
        <v>#REF!</v>
      </c>
      <c r="C15" s="3" t="e">
        <f>RIGHT("000000000000"&amp;ROUND(B15,0),12)</f>
        <v>#REF!</v>
      </c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7</v>
      </c>
      <c r="K15" s="4">
        <v>8</v>
      </c>
      <c r="L15" s="4">
        <v>9</v>
      </c>
      <c r="M15" s="4">
        <v>10</v>
      </c>
      <c r="N15" s="4">
        <v>11</v>
      </c>
      <c r="O15" s="4">
        <v>12</v>
      </c>
    </row>
    <row r="16" spans="2:15" s="5" customFormat="1" ht="25.5">
      <c r="B16" s="6" t="s">
        <v>250</v>
      </c>
      <c r="C16" s="7"/>
      <c r="D16" s="8" t="e">
        <f>VALUE(MID(C15,D15,1))</f>
        <v>#REF!</v>
      </c>
      <c r="E16" s="8" t="e">
        <f>VALUE(MID(C15,E15,1))</f>
        <v>#REF!</v>
      </c>
      <c r="F16" s="8" t="e">
        <f>VALUE(MID(C15,F15,1))</f>
        <v>#REF!</v>
      </c>
      <c r="G16" s="8" t="e">
        <f>VALUE(MID(C15,G15,1))</f>
        <v>#REF!</v>
      </c>
      <c r="H16" s="8" t="e">
        <f>VALUE(MID(C15,H15,1))</f>
        <v>#REF!</v>
      </c>
      <c r="I16" s="8" t="e">
        <f>VALUE(MID(C15,I15,1))</f>
        <v>#REF!</v>
      </c>
      <c r="J16" s="8" t="e">
        <f>VALUE(MID(C15,J15,1))</f>
        <v>#REF!</v>
      </c>
      <c r="K16" s="8" t="e">
        <f>VALUE(MID(C15,K15,1))</f>
        <v>#REF!</v>
      </c>
      <c r="L16" s="8" t="e">
        <f>VALUE(MID(C15,L15,1))</f>
        <v>#REF!</v>
      </c>
      <c r="M16" s="8" t="e">
        <f>VALUE(MID(C15,M15,1))</f>
        <v>#REF!</v>
      </c>
      <c r="N16" s="8" t="e">
        <f>VALUE(MID(C15,N15,1))</f>
        <v>#REF!</v>
      </c>
      <c r="O16" s="8" t="e">
        <f>VALUE(MID(C15,O15,1))</f>
        <v>#REF!</v>
      </c>
    </row>
    <row r="17" spans="2:15" s="5" customFormat="1" ht="16.5">
      <c r="B17" s="9"/>
      <c r="C17" s="7"/>
      <c r="D17" s="8" t="e">
        <f>SUM(D16:D16)</f>
        <v>#REF!</v>
      </c>
      <c r="E17" s="8" t="e">
        <f>SUM(D16:E16)</f>
        <v>#REF!</v>
      </c>
      <c r="F17" s="8" t="e">
        <f>SUM(D16:F16)</f>
        <v>#REF!</v>
      </c>
      <c r="G17" s="8" t="e">
        <f>SUM(G16:G16)</f>
        <v>#REF!</v>
      </c>
      <c r="H17" s="8" t="e">
        <f>SUM(G16:H16)</f>
        <v>#REF!</v>
      </c>
      <c r="I17" s="8" t="e">
        <f>SUM(G16:I16)</f>
        <v>#REF!</v>
      </c>
      <c r="J17" s="8" t="e">
        <f>SUM(J16:J16)</f>
        <v>#REF!</v>
      </c>
      <c r="K17" s="8" t="e">
        <f>SUM(J16:K16)</f>
        <v>#REF!</v>
      </c>
      <c r="L17" s="8" t="e">
        <f>SUM(J16:L16)</f>
        <v>#REF!</v>
      </c>
      <c r="M17" s="8" t="e">
        <f>SUM(M16:M16)</f>
        <v>#REF!</v>
      </c>
      <c r="N17" s="8" t="e">
        <f>SUM(M16:N16)</f>
        <v>#REF!</v>
      </c>
      <c r="O17" s="8" t="e">
        <f>SUM(M16:O16)</f>
        <v>#REF!</v>
      </c>
    </row>
    <row r="18" spans="2:15" s="5" customFormat="1" ht="16.5">
      <c r="B18" s="10"/>
      <c r="C18" s="7"/>
      <c r="D18" s="11" t="e">
        <f>IF(D16=0,"",CHOOSE(D16,"một","hai","ba","bốn","năm","sáu","bảy","tám","chín"))</f>
        <v>#REF!</v>
      </c>
      <c r="E18" s="11" t="e">
        <f>IF(E16=0,IF(AND(D16&lt;&gt;0,F16&lt;&gt;0),"lẻ",""),CHOOSE(E16,"mười ","hai","ba","bốn","năm","sáu","bảy","tám","chín"))</f>
        <v>#REF!</v>
      </c>
      <c r="F18" s="11" t="e">
        <f>IF(F16=0,"",CHOOSE(F16,IF(E16&gt;1,"mốt","một"),"hai","ba","bốn",IF(E16=0,"năm","lăm"),"sáu","bảy","tám","chín"))</f>
        <v>#REF!</v>
      </c>
      <c r="G18" s="11" t="e">
        <f>IF(G16=0,"",CHOOSE(G16,"một","hai","ba","bốn","năm","sáu","bảy","tám","chín"))</f>
        <v>#REF!</v>
      </c>
      <c r="H18" s="11" t="e">
        <f>IF(H16=0,IF(AND(G16&lt;&gt;0,I16&lt;&gt;0),"lẻ",""),CHOOSE(H16,"mười","hai","ba","bốn","năm","sáu","bảy","tám","chín"))</f>
        <v>#REF!</v>
      </c>
      <c r="I18" s="11" t="e">
        <f>IF(I16=0,"",CHOOSE(I16,IF(H16&gt;1,"mốt","một"),"hai","ba","bốn",IF(H16=0,"năm","lăm"),"sáu","bảy","tám","chín"))</f>
        <v>#REF!</v>
      </c>
      <c r="J18" s="11" t="e">
        <f>IF(J16=0,"",CHOOSE(J16,"một","hai","ba","bốn","năm","sáu","bảy","tám","chín"))</f>
        <v>#REF!</v>
      </c>
      <c r="K18" s="11" t="e">
        <f>IF(K16=0,IF(AND(J16&lt;&gt;0,L16&lt;&gt;0),"lẻ",""),CHOOSE(K16,"mười","hai","ba","bốn","năm","sáu","bảy","tám","chín"))</f>
        <v>#REF!</v>
      </c>
      <c r="L18" s="11" t="e">
        <f>IF(L16=0,"",CHOOSE(L16,IF(K16&gt;1,"mốt","một"),"hai","ba","bốn",IF(K16=0,"năm","lăm"),"sáu","bảy","tám","chín"))</f>
        <v>#REF!</v>
      </c>
      <c r="M18" s="8" t="e">
        <f>IF(M16=0,"",CHOOSE(M16,"một","hai","ba","bốn","năm","sáu","bảy","tám","chín"))</f>
        <v>#REF!</v>
      </c>
      <c r="N18" s="12" t="e">
        <f>IF(N16=0,IF(AND(M16&lt;&gt;0,O16&lt;&gt;0),"lẻ",""),CHOOSE(N16,"một","hai","ba","bốn","năm","sáu","bảy","tám","chín"))</f>
        <v>#REF!</v>
      </c>
      <c r="O18" s="12" t="e">
        <f>IF(O16=0,"",CHOOSE(O16,IF(N16&gt;1,"một","một"),"hai","ba","bốn",IF(N16=0,"năm","lăm"),"sáu","bảy","tám","chín"))</f>
        <v>#REF!</v>
      </c>
    </row>
    <row r="19" spans="2:15" s="5" customFormat="1" ht="16.5">
      <c r="B19" s="9"/>
      <c r="C19" s="7"/>
      <c r="D19" s="12" t="e">
        <f>IF(D16=0,"","trăm")</f>
        <v>#REF!</v>
      </c>
      <c r="E19" s="12" t="e">
        <f>IF(E16=0,"",IF(E16=1,"","mươi"))</f>
        <v>#REF!</v>
      </c>
      <c r="F19" s="12" t="e">
        <f>IF(AND(F16=0,F17=0),"","tỷ")</f>
        <v>#REF!</v>
      </c>
      <c r="G19" s="12" t="e">
        <f>IF(G16=0,"","trăm")</f>
        <v>#REF!</v>
      </c>
      <c r="H19" s="12" t="e">
        <f>IF(H16=0,"",IF(H16=1,"","mươi"))</f>
        <v>#REF!</v>
      </c>
      <c r="I19" s="12" t="e">
        <f>IF(AND(I16=0,I17=0),"","triệu")</f>
        <v>#REF!</v>
      </c>
      <c r="J19" s="12" t="e">
        <f>IF(J16=0,"","trăm")</f>
        <v>#REF!</v>
      </c>
      <c r="K19" s="12" t="e">
        <f>IF(K16=0,"",IF(K16=1,"","mươi"))</f>
        <v>#REF!</v>
      </c>
      <c r="L19" s="12" t="e">
        <f>IF(AND(L16=0,L17=0),"","ngàn")</f>
        <v>#REF!</v>
      </c>
      <c r="M19" s="12" t="e">
        <f>IF(M16=0,"","trăm")</f>
        <v>#REF!</v>
      </c>
      <c r="N19" s="12" t="e">
        <f>IF(N16=0,"",IF(N16=1,"","mươi"))</f>
        <v>#REF!</v>
      </c>
      <c r="O19" s="12" t="s">
        <v>251</v>
      </c>
    </row>
    <row r="20" spans="2:15" s="5" customFormat="1" ht="16.5">
      <c r="B20" s="9"/>
      <c r="C20" s="8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2" spans="2:15" s="5" customFormat="1" ht="16.5">
      <c r="B22" s="2" t="e">
        <f>#REF!</f>
        <v>#REF!</v>
      </c>
      <c r="C22" s="3" t="e">
        <f>RIGHT("000000000000"&amp;ROUND(B22,0),12)</f>
        <v>#REF!</v>
      </c>
      <c r="D22" s="4">
        <v>1</v>
      </c>
      <c r="E22" s="4">
        <v>2</v>
      </c>
      <c r="F22" s="4">
        <v>3</v>
      </c>
      <c r="G22" s="4">
        <v>4</v>
      </c>
      <c r="H22" s="4">
        <v>5</v>
      </c>
      <c r="I22" s="4">
        <v>6</v>
      </c>
      <c r="J22" s="4">
        <v>7</v>
      </c>
      <c r="K22" s="4">
        <v>8</v>
      </c>
      <c r="L22" s="4">
        <v>9</v>
      </c>
      <c r="M22" s="4">
        <v>10</v>
      </c>
      <c r="N22" s="4">
        <v>11</v>
      </c>
      <c r="O22" s="4">
        <v>12</v>
      </c>
    </row>
    <row r="23" spans="2:15" s="5" customFormat="1" ht="25.5">
      <c r="B23" s="6" t="s">
        <v>250</v>
      </c>
      <c r="C23" s="7"/>
      <c r="D23" s="8" t="e">
        <f>VALUE(MID(C22,D22,1))</f>
        <v>#REF!</v>
      </c>
      <c r="E23" s="8" t="e">
        <f>VALUE(MID(C22,E22,1))</f>
        <v>#REF!</v>
      </c>
      <c r="F23" s="8" t="e">
        <f>VALUE(MID(C22,F22,1))</f>
        <v>#REF!</v>
      </c>
      <c r="G23" s="8" t="e">
        <f>VALUE(MID(C22,G22,1))</f>
        <v>#REF!</v>
      </c>
      <c r="H23" s="8" t="e">
        <f>VALUE(MID(C22,H22,1))</f>
        <v>#REF!</v>
      </c>
      <c r="I23" s="8" t="e">
        <f>VALUE(MID(C22,I22,1))</f>
        <v>#REF!</v>
      </c>
      <c r="J23" s="8" t="e">
        <f>VALUE(MID(C22,J22,1))</f>
        <v>#REF!</v>
      </c>
      <c r="K23" s="8" t="e">
        <f>VALUE(MID(C22,K22,1))</f>
        <v>#REF!</v>
      </c>
      <c r="L23" s="8" t="e">
        <f>VALUE(MID(C22,L22,1))</f>
        <v>#REF!</v>
      </c>
      <c r="M23" s="8" t="e">
        <f>VALUE(MID(C22,M22,1))</f>
        <v>#REF!</v>
      </c>
      <c r="N23" s="8" t="e">
        <f>VALUE(MID(C22,N22,1))</f>
        <v>#REF!</v>
      </c>
      <c r="O23" s="8" t="e">
        <f>VALUE(MID(C22,O22,1))</f>
        <v>#REF!</v>
      </c>
    </row>
    <row r="24" spans="2:15" s="5" customFormat="1" ht="16.5">
      <c r="B24" s="9"/>
      <c r="C24" s="7"/>
      <c r="D24" s="8" t="e">
        <f>SUM(D23:D23)</f>
        <v>#REF!</v>
      </c>
      <c r="E24" s="8" t="e">
        <f>SUM(D23:E23)</f>
        <v>#REF!</v>
      </c>
      <c r="F24" s="8" t="e">
        <f>SUM(D23:F23)</f>
        <v>#REF!</v>
      </c>
      <c r="G24" s="8" t="e">
        <f>SUM(G23:G23)</f>
        <v>#REF!</v>
      </c>
      <c r="H24" s="8" t="e">
        <f>SUM(G23:H23)</f>
        <v>#REF!</v>
      </c>
      <c r="I24" s="8" t="e">
        <f>SUM(G23:I23)</f>
        <v>#REF!</v>
      </c>
      <c r="J24" s="8" t="e">
        <f>SUM(J23:J23)</f>
        <v>#REF!</v>
      </c>
      <c r="K24" s="8" t="e">
        <f>SUM(J23:K23)</f>
        <v>#REF!</v>
      </c>
      <c r="L24" s="8" t="e">
        <f>SUM(J23:L23)</f>
        <v>#REF!</v>
      </c>
      <c r="M24" s="8" t="e">
        <f>SUM(M23:M23)</f>
        <v>#REF!</v>
      </c>
      <c r="N24" s="8" t="e">
        <f>SUM(M23:N23)</f>
        <v>#REF!</v>
      </c>
      <c r="O24" s="8" t="e">
        <f>SUM(M23:O23)</f>
        <v>#REF!</v>
      </c>
    </row>
    <row r="25" spans="2:15" s="5" customFormat="1" ht="16.5">
      <c r="B25" s="10"/>
      <c r="C25" s="7"/>
      <c r="D25" s="11" t="e">
        <f>IF(D23=0,"",CHOOSE(D23,"một","hai","ba","bốn","năm","sáu","bảy","tám","chín"))</f>
        <v>#REF!</v>
      </c>
      <c r="E25" s="11" t="e">
        <f>IF(E23=0,IF(AND(D23&lt;&gt;0,F23&lt;&gt;0),"lẻ",""),CHOOSE(E23,"mười ","hai","ba","bốn","năm","sáu","bảy","tám","chín"))</f>
        <v>#REF!</v>
      </c>
      <c r="F25" s="11" t="e">
        <f>IF(F23=0,"",CHOOSE(F23,IF(E23&gt;1,"mốt","một"),"hai","ba","bốn",IF(E23=0,"năm","lăm"),"sáu","bảy","tám","chín"))</f>
        <v>#REF!</v>
      </c>
      <c r="G25" s="11" t="e">
        <f>IF(G23=0,"",CHOOSE(G23,"một","hai","ba","bốn","năm","sáu","bảy","tám","chín"))</f>
        <v>#REF!</v>
      </c>
      <c r="H25" s="11" t="e">
        <f>IF(H23=0,IF(AND(G23&lt;&gt;0,I23&lt;&gt;0),"lẻ",""),CHOOSE(H23,"mười","hai","ba","bốn","năm","sáu","bảy","tám","chín"))</f>
        <v>#REF!</v>
      </c>
      <c r="I25" s="11" t="e">
        <f>IF(I23=0,"",CHOOSE(I23,IF(H23&gt;1,"mốt","một"),"hai","ba","bốn",IF(H23=0,"năm","lăm"),"sáu","bảy","tám","chín"))</f>
        <v>#REF!</v>
      </c>
      <c r="J25" s="11" t="e">
        <f>IF(J23=0,"",CHOOSE(J23,"một","hai","ba","bốn","năm","sáu","bảy","tám","chín"))</f>
        <v>#REF!</v>
      </c>
      <c r="K25" s="11" t="e">
        <f>IF(K23=0,IF(AND(J23&lt;&gt;0,L23&lt;&gt;0),"lẻ",""),CHOOSE(K23,"mười","hai","ba","bốn","năm","sáu","bảy","tám","chín"))</f>
        <v>#REF!</v>
      </c>
      <c r="L25" s="11" t="e">
        <f>IF(L23=0,"",CHOOSE(L23,IF(K23&gt;1,"mốt","một"),"hai","ba","bốn",IF(K23=0,"năm","lăm"),"sáu","bảy","tám","chín"))</f>
        <v>#REF!</v>
      </c>
      <c r="M25" s="8" t="e">
        <f>IF(M23=0,"",CHOOSE(M23,"một","hai","ba","bốn","năm","sáu","bảy","tám","chín"))</f>
        <v>#REF!</v>
      </c>
      <c r="N25" s="12" t="e">
        <f>IF(N23=0,IF(AND(M23&lt;&gt;0,O23&lt;&gt;0),"lẻ",""),CHOOSE(N23,"một","hai","ba","bốn","năm","sáu","bảy","tám","chín"))</f>
        <v>#REF!</v>
      </c>
      <c r="O25" s="12" t="e">
        <f>IF(O23=0,"",CHOOSE(O23,IF(N23&gt;1,"một","một"),"hai","ba","bốn",IF(N23=0,"năm","lăm"),"sáu","bảy","tám","chín"))</f>
        <v>#REF!</v>
      </c>
    </row>
    <row r="26" spans="2:15" s="5" customFormat="1" ht="16.5">
      <c r="B26" s="9"/>
      <c r="C26" s="7"/>
      <c r="D26" s="12" t="e">
        <f>IF(D23=0,"","trăm")</f>
        <v>#REF!</v>
      </c>
      <c r="E26" s="12" t="e">
        <f>IF(E23=0,"",IF(E23=1,"","mươi"))</f>
        <v>#REF!</v>
      </c>
      <c r="F26" s="12" t="e">
        <f>IF(AND(F23=0,F24=0),"","tỷ")</f>
        <v>#REF!</v>
      </c>
      <c r="G26" s="12" t="e">
        <f>IF(G23=0,"","trăm")</f>
        <v>#REF!</v>
      </c>
      <c r="H26" s="12" t="e">
        <f>IF(H23=0,"",IF(H23=1,"","mươi"))</f>
        <v>#REF!</v>
      </c>
      <c r="I26" s="12" t="e">
        <f>IF(AND(I23=0,I24=0),"","triệu")</f>
        <v>#REF!</v>
      </c>
      <c r="J26" s="12" t="e">
        <f>IF(J23=0,"","trăm")</f>
        <v>#REF!</v>
      </c>
      <c r="K26" s="12" t="e">
        <f>IF(K23=0,"",IF(K23=1,"","mươi"))</f>
        <v>#REF!</v>
      </c>
      <c r="L26" s="12" t="e">
        <f>IF(AND(L23=0,L24=0),"","ngàn")</f>
        <v>#REF!</v>
      </c>
      <c r="M26" s="12" t="e">
        <f>IF(M23=0,"","trăm")</f>
        <v>#REF!</v>
      </c>
      <c r="N26" s="12" t="e">
        <f>IF(N23=0,"",IF(N23=1,"","mươi"))</f>
        <v>#REF!</v>
      </c>
      <c r="O26" s="12" t="s">
        <v>251</v>
      </c>
    </row>
    <row r="27" spans="2:15" s="5" customFormat="1" ht="16.5">
      <c r="B27" s="9"/>
      <c r="C27" s="8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</sheetData>
  <phoneticPr fontId="24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112"/>
  <sheetViews>
    <sheetView showZeros="0" tabSelected="1" topLeftCell="A4" workbookViewId="0">
      <pane ySplit="5" topLeftCell="A9" activePane="bottomLeft" state="frozen"/>
      <selection activeCell="A4" sqref="A4"/>
      <selection pane="bottomLeft" activeCell="E14" sqref="E14"/>
    </sheetView>
  </sheetViews>
  <sheetFormatPr defaultRowHeight="15"/>
  <cols>
    <col min="1" max="1" width="4.375" style="68" bestFit="1" customWidth="1"/>
    <col min="2" max="2" width="7.125" style="52" customWidth="1"/>
    <col min="3" max="3" width="15.125" style="68" bestFit="1" customWidth="1"/>
    <col min="4" max="4" width="8.125" style="68" bestFit="1" customWidth="1"/>
    <col min="5" max="5" width="6.875" style="52" customWidth="1"/>
    <col min="6" max="6" width="32.375" style="68" bestFit="1" customWidth="1"/>
    <col min="7" max="7" width="10.125" style="68" bestFit="1" customWidth="1"/>
    <col min="8" max="8" width="8.25" style="68" customWidth="1"/>
    <col min="9" max="9" width="13.25" style="68" bestFit="1" customWidth="1"/>
    <col min="10" max="10" width="13" style="68" bestFit="1" customWidth="1"/>
    <col min="11" max="11" width="13.25" style="68" bestFit="1" customWidth="1"/>
    <col min="12" max="12" width="14.25" style="68" customWidth="1"/>
    <col min="13" max="16384" width="9" style="68"/>
  </cols>
  <sheetData>
    <row r="1" spans="1:12" s="66" customFormat="1" ht="16.5">
      <c r="A1" s="112" t="s">
        <v>246</v>
      </c>
      <c r="B1" s="112"/>
      <c r="C1" s="112"/>
      <c r="D1" s="112"/>
      <c r="E1" s="112"/>
    </row>
    <row r="2" spans="1:12" s="66" customFormat="1" ht="16.5">
      <c r="A2" s="113" t="s">
        <v>247</v>
      </c>
      <c r="B2" s="113"/>
      <c r="C2" s="113"/>
      <c r="D2" s="113"/>
      <c r="E2" s="113"/>
    </row>
    <row r="3" spans="1:12" s="66" customFormat="1" ht="16.5">
      <c r="B3" s="49"/>
      <c r="E3" s="49"/>
    </row>
    <row r="4" spans="1:12" s="67" customFormat="1" ht="21.75" customHeight="1">
      <c r="A4" s="118" t="s">
        <v>543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s="66" customFormat="1" ht="21.75" customHeight="1">
      <c r="A5" s="119" t="s">
        <v>552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1:12" s="66" customFormat="1" ht="21.75" customHeight="1">
      <c r="A6" s="119" t="s">
        <v>260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ht="8.25" customHeight="1"/>
    <row r="8" spans="1:12" s="69" customFormat="1" ht="41.45" customHeight="1">
      <c r="A8" s="109" t="s">
        <v>239</v>
      </c>
      <c r="B8" s="105" t="s">
        <v>259</v>
      </c>
      <c r="C8" s="110" t="s">
        <v>234</v>
      </c>
      <c r="D8" s="111" t="s">
        <v>235</v>
      </c>
      <c r="E8" s="105" t="s">
        <v>256</v>
      </c>
      <c r="F8" s="109" t="s">
        <v>238</v>
      </c>
      <c r="G8" s="105" t="s">
        <v>257</v>
      </c>
      <c r="H8" s="105" t="s">
        <v>242</v>
      </c>
      <c r="I8" s="105" t="s">
        <v>258</v>
      </c>
      <c r="J8" s="105" t="s">
        <v>548</v>
      </c>
      <c r="K8" s="105" t="s">
        <v>547</v>
      </c>
      <c r="L8" s="105" t="s">
        <v>244</v>
      </c>
    </row>
    <row r="9" spans="1:12" ht="25.5" customHeight="1">
      <c r="A9" s="57">
        <v>1</v>
      </c>
      <c r="B9" s="57" t="s">
        <v>384</v>
      </c>
      <c r="C9" s="70" t="s">
        <v>35</v>
      </c>
      <c r="D9" s="71" t="s">
        <v>423</v>
      </c>
      <c r="E9" s="57">
        <v>1</v>
      </c>
      <c r="F9" s="72" t="s">
        <v>424</v>
      </c>
      <c r="G9" s="73">
        <f>SUMIF(gio_ky_3!$B$8:$B$413,Tong_hop!B9,gio_ky_3!$K$8:$K$413)</f>
        <v>48.4</v>
      </c>
      <c r="H9" s="74">
        <v>65000</v>
      </c>
      <c r="I9" s="75">
        <f>SUMIF(gio_ky_3!$B$8:$B$413,Tong_hop!B9,gio_ky_3!$M$8:$M$413)</f>
        <v>3146000</v>
      </c>
      <c r="J9" s="76">
        <f>SUMIF(gio_ky_3!$B$8:$B$413,Tong_hop!B9,gio_ky_3!$N$8:$N$413)</f>
        <v>0</v>
      </c>
      <c r="K9" s="75">
        <f>I9-J9</f>
        <v>3146000</v>
      </c>
      <c r="L9" s="72"/>
    </row>
    <row r="10" spans="1:12" ht="25.5" customHeight="1">
      <c r="A10" s="51">
        <f>A9+1</f>
        <v>2</v>
      </c>
      <c r="B10" s="51" t="s">
        <v>294</v>
      </c>
      <c r="C10" s="77" t="s">
        <v>304</v>
      </c>
      <c r="D10" s="78" t="s">
        <v>104</v>
      </c>
      <c r="E10" s="51">
        <v>1</v>
      </c>
      <c r="F10" s="79" t="s">
        <v>220</v>
      </c>
      <c r="G10" s="80">
        <f>SUMIF(gio_ky_3!$B$8:$B$413,Tong_hop!B10,gio_ky_3!$K$8:$K$413)</f>
        <v>101.3</v>
      </c>
      <c r="H10" s="81">
        <v>65000</v>
      </c>
      <c r="I10" s="82">
        <f>SUMIF(gio_ky_3!$B$8:$B$413,Tong_hop!B10,gio_ky_3!$M$8:$M$413)</f>
        <v>6584500</v>
      </c>
      <c r="J10" s="100">
        <f>SUMIF(gio_ky_3!$B$8:$B$413,Tong_hop!B10,gio_ky_3!$N$8:$N$413)</f>
        <v>0</v>
      </c>
      <c r="K10" s="82">
        <f t="shared" ref="K10:K73" si="0">I10-J10</f>
        <v>6584500</v>
      </c>
      <c r="L10" s="79"/>
    </row>
    <row r="11" spans="1:12" ht="25.5" customHeight="1">
      <c r="A11" s="51">
        <f t="shared" ref="A11:A74" si="1">A10+1</f>
        <v>3</v>
      </c>
      <c r="B11" s="51" t="s">
        <v>111</v>
      </c>
      <c r="C11" s="77" t="s">
        <v>20</v>
      </c>
      <c r="D11" s="83" t="s">
        <v>21</v>
      </c>
      <c r="E11" s="51">
        <v>2</v>
      </c>
      <c r="F11" s="79" t="s">
        <v>211</v>
      </c>
      <c r="G11" s="80">
        <f>SUMIF(gio_ky_3!$B$8:$B$413,Tong_hop!B11,gio_ky_3!$K$8:$K$413)</f>
        <v>70.399999999999991</v>
      </c>
      <c r="H11" s="81">
        <v>65000</v>
      </c>
      <c r="I11" s="82">
        <f>SUMIF(gio_ky_3!$B$8:$B$413,Tong_hop!B11,gio_ky_3!$M$8:$M$413)</f>
        <v>4576000</v>
      </c>
      <c r="J11" s="100">
        <f>SUMIF(gio_ky_3!$B$8:$B$413,Tong_hop!B11,gio_ky_3!$N$8:$N$413)</f>
        <v>0</v>
      </c>
      <c r="K11" s="82">
        <f t="shared" si="0"/>
        <v>4576000</v>
      </c>
      <c r="L11" s="79"/>
    </row>
    <row r="12" spans="1:12" ht="25.5" customHeight="1">
      <c r="A12" s="51">
        <f t="shared" si="1"/>
        <v>4</v>
      </c>
      <c r="B12" s="51" t="s">
        <v>286</v>
      </c>
      <c r="C12" s="77" t="s">
        <v>297</v>
      </c>
      <c r="D12" s="78" t="s">
        <v>22</v>
      </c>
      <c r="E12" s="51">
        <v>2</v>
      </c>
      <c r="F12" s="79" t="s">
        <v>212</v>
      </c>
      <c r="G12" s="80">
        <f>SUMIF(gio_ky_3!$B$8:$B$413,Tong_hop!B12,gio_ky_3!$K$8:$K$413)</f>
        <v>128.80000000000001</v>
      </c>
      <c r="H12" s="81">
        <v>65000</v>
      </c>
      <c r="I12" s="82">
        <f>SUMIF(gio_ky_3!$B$8:$B$413,Tong_hop!B12,gio_ky_3!$M$8:$M$413)</f>
        <v>8372000</v>
      </c>
      <c r="J12" s="100">
        <f>SUMIF(gio_ky_3!$B$8:$B$413,Tong_hop!B12,gio_ky_3!$N$8:$N$413)</f>
        <v>0</v>
      </c>
      <c r="K12" s="82">
        <f t="shared" si="0"/>
        <v>8372000</v>
      </c>
      <c r="L12" s="79"/>
    </row>
    <row r="13" spans="1:12" ht="25.5" customHeight="1">
      <c r="A13" s="51">
        <f t="shared" si="1"/>
        <v>5</v>
      </c>
      <c r="B13" s="51" t="s">
        <v>385</v>
      </c>
      <c r="C13" s="77" t="s">
        <v>425</v>
      </c>
      <c r="D13" s="78" t="s">
        <v>426</v>
      </c>
      <c r="E13" s="51">
        <v>2</v>
      </c>
      <c r="F13" s="79" t="s">
        <v>427</v>
      </c>
      <c r="G13" s="80">
        <f>SUMIF(gio_ky_3!$B$8:$B$413,Tong_hop!B13,gio_ky_3!$K$8:$K$413)</f>
        <v>80.100000000000009</v>
      </c>
      <c r="H13" s="81">
        <v>65000</v>
      </c>
      <c r="I13" s="82">
        <f>SUMIF(gio_ky_3!$B$8:$B$413,Tong_hop!B13,gio_ky_3!$M$8:$M$413)</f>
        <v>5206500</v>
      </c>
      <c r="J13" s="100">
        <f>SUMIF(gio_ky_3!$B$8:$B$413,Tong_hop!B13,gio_ky_3!$N$8:$N$413)</f>
        <v>0</v>
      </c>
      <c r="K13" s="82">
        <f t="shared" si="0"/>
        <v>5206500</v>
      </c>
      <c r="L13" s="79"/>
    </row>
    <row r="14" spans="1:12" ht="25.5" customHeight="1">
      <c r="A14" s="51">
        <f t="shared" si="1"/>
        <v>6</v>
      </c>
      <c r="B14" s="51" t="s">
        <v>386</v>
      </c>
      <c r="C14" s="77" t="s">
        <v>428</v>
      </c>
      <c r="D14" s="78" t="s">
        <v>43</v>
      </c>
      <c r="E14" s="51">
        <v>2</v>
      </c>
      <c r="F14" s="79" t="s">
        <v>427</v>
      </c>
      <c r="G14" s="80">
        <f>SUMIF(gio_ky_3!$B$8:$B$413,Tong_hop!B14,gio_ky_3!$K$8:$K$413)</f>
        <v>86.899999999999991</v>
      </c>
      <c r="H14" s="81">
        <v>65000</v>
      </c>
      <c r="I14" s="82">
        <f>SUMIF(gio_ky_3!$B$8:$B$413,Tong_hop!B14,gio_ky_3!$M$8:$M$413)</f>
        <v>5648500</v>
      </c>
      <c r="J14" s="100">
        <f>SUMIF(gio_ky_3!$B$8:$B$413,Tong_hop!B14,gio_ky_3!$N$8:$N$413)</f>
        <v>0</v>
      </c>
      <c r="K14" s="82">
        <f t="shared" si="0"/>
        <v>5648500</v>
      </c>
      <c r="L14" s="79"/>
    </row>
    <row r="15" spans="1:12" ht="25.5" customHeight="1">
      <c r="A15" s="51">
        <f t="shared" si="1"/>
        <v>7</v>
      </c>
      <c r="B15" s="51" t="s">
        <v>114</v>
      </c>
      <c r="C15" s="77" t="s">
        <v>23</v>
      </c>
      <c r="D15" s="78" t="s">
        <v>24</v>
      </c>
      <c r="E15" s="51">
        <v>2</v>
      </c>
      <c r="F15" s="79" t="s">
        <v>213</v>
      </c>
      <c r="G15" s="80">
        <f>SUMIF(gio_ky_3!$B$8:$B$413,Tong_hop!B15,gio_ky_3!$K$8:$K$413)</f>
        <v>147.9</v>
      </c>
      <c r="H15" s="81">
        <v>65000</v>
      </c>
      <c r="I15" s="82">
        <f>SUMIF(gio_ky_3!$B$8:$B$413,Tong_hop!B15,gio_ky_3!$M$8:$M$413)</f>
        <v>9613500</v>
      </c>
      <c r="J15" s="100">
        <f>SUMIF(gio_ky_3!$B$8:$B$413,Tong_hop!B15,gio_ky_3!$N$8:$N$413)</f>
        <v>0</v>
      </c>
      <c r="K15" s="82">
        <f t="shared" si="0"/>
        <v>9613500</v>
      </c>
      <c r="L15" s="79"/>
    </row>
    <row r="16" spans="1:12" ht="25.5" customHeight="1">
      <c r="A16" s="51">
        <f t="shared" si="1"/>
        <v>8</v>
      </c>
      <c r="B16" s="51" t="s">
        <v>387</v>
      </c>
      <c r="C16" s="77" t="s">
        <v>429</v>
      </c>
      <c r="D16" s="83" t="s">
        <v>36</v>
      </c>
      <c r="E16" s="51">
        <v>3</v>
      </c>
      <c r="F16" s="79" t="s">
        <v>430</v>
      </c>
      <c r="G16" s="80">
        <f>SUMIF(gio_ky_3!$B$8:$B$413,Tong_hop!B16,gio_ky_3!$K$8:$K$413)</f>
        <v>114.7</v>
      </c>
      <c r="H16" s="81">
        <v>65000</v>
      </c>
      <c r="I16" s="82">
        <f>SUMIF(gio_ky_3!$B$8:$B$413,Tong_hop!B16,gio_ky_3!$M$8:$M$413)</f>
        <v>7455500</v>
      </c>
      <c r="J16" s="100">
        <f>SUMIF(gio_ky_3!$B$8:$B$413,Tong_hop!B16,gio_ky_3!$N$8:$N$413)</f>
        <v>0</v>
      </c>
      <c r="K16" s="82">
        <f t="shared" si="0"/>
        <v>7455500</v>
      </c>
      <c r="L16" s="79"/>
    </row>
    <row r="17" spans="1:12" ht="25.5" customHeight="1">
      <c r="A17" s="51">
        <f t="shared" si="1"/>
        <v>9</v>
      </c>
      <c r="B17" s="51" t="s">
        <v>151</v>
      </c>
      <c r="C17" s="77" t="s">
        <v>12</v>
      </c>
      <c r="D17" s="78" t="s">
        <v>47</v>
      </c>
      <c r="E17" s="51">
        <v>3</v>
      </c>
      <c r="F17" s="79" t="s">
        <v>221</v>
      </c>
      <c r="G17" s="80">
        <f>SUMIF(gio_ky_3!$B$8:$B$413,Tong_hop!B17,gio_ky_3!$K$8:$K$413)</f>
        <v>50.800000000000004</v>
      </c>
      <c r="H17" s="81">
        <v>65000</v>
      </c>
      <c r="I17" s="82">
        <f>SUMIF(gio_ky_3!$B$8:$B$413,Tong_hop!B17,gio_ky_3!$M$8:$M$413)</f>
        <v>3302000</v>
      </c>
      <c r="J17" s="100">
        <f>SUMIF(gio_ky_3!$B$8:$B$413,Tong_hop!B17,gio_ky_3!$N$8:$N$413)</f>
        <v>0</v>
      </c>
      <c r="K17" s="82">
        <f t="shared" si="0"/>
        <v>3302000</v>
      </c>
      <c r="L17" s="79"/>
    </row>
    <row r="18" spans="1:12" ht="25.5" customHeight="1">
      <c r="A18" s="51">
        <f t="shared" si="1"/>
        <v>10</v>
      </c>
      <c r="B18" s="51" t="s">
        <v>265</v>
      </c>
      <c r="C18" s="77" t="s">
        <v>9</v>
      </c>
      <c r="D18" s="83" t="s">
        <v>267</v>
      </c>
      <c r="E18" s="51">
        <v>3</v>
      </c>
      <c r="F18" s="79" t="s">
        <v>219</v>
      </c>
      <c r="G18" s="80">
        <f>SUMIF(gio_ky_3!$B$8:$B$413,Tong_hop!B18,gio_ky_3!$K$8:$K$413)</f>
        <v>64.899999999999991</v>
      </c>
      <c r="H18" s="81">
        <v>65000</v>
      </c>
      <c r="I18" s="82">
        <f>SUMIF(gio_ky_3!$B$8:$B$413,Tong_hop!B18,gio_ky_3!$M$8:$M$413)</f>
        <v>4218500</v>
      </c>
      <c r="J18" s="82">
        <f>SUMIF(gio_ky_3!$B$8:$B$413,Tong_hop!B18,gio_ky_3!$N$8:$N$413)</f>
        <v>4218500</v>
      </c>
      <c r="K18" s="82">
        <f t="shared" si="0"/>
        <v>0</v>
      </c>
      <c r="L18" s="79"/>
    </row>
    <row r="19" spans="1:12" ht="25.5" customHeight="1">
      <c r="A19" s="51">
        <f t="shared" si="1"/>
        <v>11</v>
      </c>
      <c r="B19" s="51" t="s">
        <v>388</v>
      </c>
      <c r="C19" s="77" t="s">
        <v>431</v>
      </c>
      <c r="D19" s="78" t="s">
        <v>432</v>
      </c>
      <c r="E19" s="51">
        <v>4</v>
      </c>
      <c r="F19" s="79" t="s">
        <v>209</v>
      </c>
      <c r="G19" s="80">
        <f>SUMIF(gio_ky_3!$B$8:$B$413,Tong_hop!B19,gio_ky_3!$K$8:$K$413)</f>
        <v>69.900000000000006</v>
      </c>
      <c r="H19" s="81">
        <v>65000</v>
      </c>
      <c r="I19" s="82">
        <f>SUMIF(gio_ky_3!$B$8:$B$413,Tong_hop!B19,gio_ky_3!$M$8:$M$413)</f>
        <v>4543500</v>
      </c>
      <c r="J19" s="100">
        <f>SUMIF(gio_ky_3!$B$8:$B$413,Tong_hop!B19,gio_ky_3!$N$8:$N$413)</f>
        <v>0</v>
      </c>
      <c r="K19" s="82">
        <f t="shared" si="0"/>
        <v>4543500</v>
      </c>
      <c r="L19" s="79"/>
    </row>
    <row r="20" spans="1:12" ht="25.5" customHeight="1">
      <c r="A20" s="51">
        <f t="shared" si="1"/>
        <v>12</v>
      </c>
      <c r="B20" s="51" t="s">
        <v>107</v>
      </c>
      <c r="C20" s="77" t="s">
        <v>17</v>
      </c>
      <c r="D20" s="78" t="s">
        <v>108</v>
      </c>
      <c r="E20" s="51">
        <v>4</v>
      </c>
      <c r="F20" s="79" t="s">
        <v>210</v>
      </c>
      <c r="G20" s="80">
        <f>SUMIF(gio_ky_3!$B$8:$B$413,Tong_hop!B20,gio_ky_3!$K$8:$K$413)</f>
        <v>47.9</v>
      </c>
      <c r="H20" s="81">
        <v>65000</v>
      </c>
      <c r="I20" s="82">
        <f>SUMIF(gio_ky_3!$B$8:$B$413,Tong_hop!B20,gio_ky_3!$M$8:$M$413)</f>
        <v>3113500</v>
      </c>
      <c r="J20" s="100">
        <f>SUMIF(gio_ky_3!$B$8:$B$413,Tong_hop!B20,gio_ky_3!$N$8:$N$413)</f>
        <v>0</v>
      </c>
      <c r="K20" s="82">
        <f t="shared" si="0"/>
        <v>3113500</v>
      </c>
      <c r="L20" s="79"/>
    </row>
    <row r="21" spans="1:12" ht="25.5" customHeight="1">
      <c r="A21" s="51">
        <f t="shared" si="1"/>
        <v>13</v>
      </c>
      <c r="B21" s="51" t="s">
        <v>288</v>
      </c>
      <c r="C21" s="77" t="s">
        <v>299</v>
      </c>
      <c r="D21" s="78" t="s">
        <v>19</v>
      </c>
      <c r="E21" s="51">
        <v>5</v>
      </c>
      <c r="F21" s="79" t="s">
        <v>216</v>
      </c>
      <c r="G21" s="80">
        <f>SUMIF(gio_ky_3!$B$8:$B$413,Tong_hop!B21,gio_ky_3!$K$8:$K$413)</f>
        <v>83.3</v>
      </c>
      <c r="H21" s="81">
        <v>65000</v>
      </c>
      <c r="I21" s="82">
        <f>SUMIF(gio_ky_3!$B$8:$B$413,Tong_hop!B21,gio_ky_3!$M$8:$M$413)</f>
        <v>5414500</v>
      </c>
      <c r="J21" s="100">
        <f>SUMIF(gio_ky_3!$B$8:$B$413,Tong_hop!B21,gio_ky_3!$N$8:$N$413)</f>
        <v>0</v>
      </c>
      <c r="K21" s="82">
        <f t="shared" si="0"/>
        <v>5414500</v>
      </c>
      <c r="L21" s="79"/>
    </row>
    <row r="22" spans="1:12" ht="25.5" customHeight="1">
      <c r="A22" s="51">
        <f t="shared" si="1"/>
        <v>14</v>
      </c>
      <c r="B22" s="51" t="s">
        <v>127</v>
      </c>
      <c r="C22" s="77" t="s">
        <v>32</v>
      </c>
      <c r="D22" s="78" t="s">
        <v>25</v>
      </c>
      <c r="E22" s="51">
        <v>5</v>
      </c>
      <c r="F22" s="79" t="s">
        <v>216</v>
      </c>
      <c r="G22" s="80">
        <f>SUMIF(gio_ky_3!$B$8:$B$413,Tong_hop!B22,gio_ky_3!$K$8:$K$413)</f>
        <v>124.49999999999999</v>
      </c>
      <c r="H22" s="81">
        <v>65000</v>
      </c>
      <c r="I22" s="82">
        <f>SUMIF(gio_ky_3!$B$8:$B$413,Tong_hop!B22,gio_ky_3!$M$8:$M$413)</f>
        <v>8092500</v>
      </c>
      <c r="J22" s="100">
        <f>SUMIF(gio_ky_3!$B$8:$B$413,Tong_hop!B22,gio_ky_3!$N$8:$N$413)</f>
        <v>0</v>
      </c>
      <c r="K22" s="82">
        <f t="shared" si="0"/>
        <v>8092500</v>
      </c>
      <c r="L22" s="79"/>
    </row>
    <row r="23" spans="1:12" ht="25.5" customHeight="1">
      <c r="A23" s="51">
        <f t="shared" si="1"/>
        <v>15</v>
      </c>
      <c r="B23" s="51" t="s">
        <v>389</v>
      </c>
      <c r="C23" s="77" t="s">
        <v>433</v>
      </c>
      <c r="D23" s="78" t="s">
        <v>267</v>
      </c>
      <c r="E23" s="51">
        <v>5</v>
      </c>
      <c r="F23" s="79" t="s">
        <v>216</v>
      </c>
      <c r="G23" s="80">
        <f>SUMIF(gio_ky_3!$B$8:$B$413,Tong_hop!B23,gio_ky_3!$K$8:$K$413)</f>
        <v>146</v>
      </c>
      <c r="H23" s="81">
        <v>65000</v>
      </c>
      <c r="I23" s="82">
        <f>SUMIF(gio_ky_3!$B$8:$B$413,Tong_hop!B23,gio_ky_3!$M$8:$M$413)</f>
        <v>9490000</v>
      </c>
      <c r="J23" s="100">
        <f>SUMIF(gio_ky_3!$B$8:$B$413,Tong_hop!B23,gio_ky_3!$N$8:$N$413)</f>
        <v>0</v>
      </c>
      <c r="K23" s="82">
        <f t="shared" si="0"/>
        <v>9490000</v>
      </c>
      <c r="L23" s="79"/>
    </row>
    <row r="24" spans="1:12" ht="25.5" customHeight="1">
      <c r="A24" s="51">
        <f t="shared" si="1"/>
        <v>16</v>
      </c>
      <c r="B24" s="51" t="s">
        <v>390</v>
      </c>
      <c r="C24" s="77" t="s">
        <v>434</v>
      </c>
      <c r="D24" s="78" t="s">
        <v>33</v>
      </c>
      <c r="E24" s="51">
        <v>5</v>
      </c>
      <c r="F24" s="79" t="s">
        <v>207</v>
      </c>
      <c r="G24" s="80">
        <f>SUMIF(gio_ky_3!$B$8:$B$413,Tong_hop!B24,gio_ky_3!$K$8:$K$413)</f>
        <v>70.399999999999991</v>
      </c>
      <c r="H24" s="81">
        <v>65000</v>
      </c>
      <c r="I24" s="82">
        <f>SUMIF(gio_ky_3!$B$8:$B$413,Tong_hop!B24,gio_ky_3!$M$8:$M$413)</f>
        <v>4576000</v>
      </c>
      <c r="J24" s="100">
        <f>SUMIF(gio_ky_3!$B$8:$B$413,Tong_hop!B24,gio_ky_3!$N$8:$N$413)</f>
        <v>0</v>
      </c>
      <c r="K24" s="82">
        <f t="shared" si="0"/>
        <v>4576000</v>
      </c>
      <c r="L24" s="79"/>
    </row>
    <row r="25" spans="1:12" ht="25.5" customHeight="1">
      <c r="A25" s="51">
        <f t="shared" si="1"/>
        <v>17</v>
      </c>
      <c r="B25" s="51" t="s">
        <v>391</v>
      </c>
      <c r="C25" s="77" t="s">
        <v>34</v>
      </c>
      <c r="D25" s="78" t="s">
        <v>435</v>
      </c>
      <c r="E25" s="51">
        <v>5</v>
      </c>
      <c r="F25" s="79" t="s">
        <v>217</v>
      </c>
      <c r="G25" s="80">
        <f>SUMIF(gio_ky_3!$B$8:$B$413,Tong_hop!B25,gio_ky_3!$K$8:$K$413)</f>
        <v>53.099999999999994</v>
      </c>
      <c r="H25" s="81">
        <v>65000</v>
      </c>
      <c r="I25" s="82">
        <f>SUMIF(gio_ky_3!$B$8:$B$413,Tong_hop!B25,gio_ky_3!$M$8:$M$413)</f>
        <v>3451500</v>
      </c>
      <c r="J25" s="100">
        <f>SUMIF(gio_ky_3!$B$8:$B$413,Tong_hop!B25,gio_ky_3!$N$8:$N$413)</f>
        <v>0</v>
      </c>
      <c r="K25" s="82">
        <f t="shared" si="0"/>
        <v>3451500</v>
      </c>
      <c r="L25" s="79"/>
    </row>
    <row r="26" spans="1:12" ht="25.5" customHeight="1">
      <c r="A26" s="51">
        <f t="shared" si="1"/>
        <v>18</v>
      </c>
      <c r="B26" s="51" t="s">
        <v>289</v>
      </c>
      <c r="C26" s="77" t="s">
        <v>54</v>
      </c>
      <c r="D26" s="78" t="s">
        <v>11</v>
      </c>
      <c r="E26" s="51">
        <v>5</v>
      </c>
      <c r="F26" s="79" t="s">
        <v>217</v>
      </c>
      <c r="G26" s="80">
        <f>SUMIF(gio_ky_3!$B$8:$B$413,Tong_hop!B26,gio_ky_3!$K$8:$K$413)</f>
        <v>70.2</v>
      </c>
      <c r="H26" s="81">
        <v>65000</v>
      </c>
      <c r="I26" s="82">
        <f>SUMIF(gio_ky_3!$B$8:$B$413,Tong_hop!B26,gio_ky_3!$M$8:$M$413)</f>
        <v>4563000</v>
      </c>
      <c r="J26" s="100">
        <f>SUMIF(gio_ky_3!$B$8:$B$413,Tong_hop!B26,gio_ky_3!$N$8:$N$413)</f>
        <v>0</v>
      </c>
      <c r="K26" s="82">
        <f t="shared" si="0"/>
        <v>4563000</v>
      </c>
      <c r="L26" s="79"/>
    </row>
    <row r="27" spans="1:12" ht="25.5" customHeight="1">
      <c r="A27" s="51">
        <f t="shared" si="1"/>
        <v>19</v>
      </c>
      <c r="B27" s="51" t="s">
        <v>290</v>
      </c>
      <c r="C27" s="77" t="s">
        <v>300</v>
      </c>
      <c r="D27" s="78" t="s">
        <v>138</v>
      </c>
      <c r="E27" s="51">
        <v>5</v>
      </c>
      <c r="F27" s="79" t="s">
        <v>218</v>
      </c>
      <c r="G27" s="80">
        <f>SUMIF(gio_ky_3!$B$8:$B$413,Tong_hop!B27,gio_ky_3!$K$8:$K$413)</f>
        <v>49.2</v>
      </c>
      <c r="H27" s="81">
        <v>65000</v>
      </c>
      <c r="I27" s="82">
        <f>SUMIF(gio_ky_3!$B$8:$B$413,Tong_hop!B27,gio_ky_3!$M$8:$M$413)</f>
        <v>3198000</v>
      </c>
      <c r="J27" s="100">
        <f>SUMIF(gio_ky_3!$B$8:$B$413,Tong_hop!B27,gio_ky_3!$N$8:$N$413)</f>
        <v>0</v>
      </c>
      <c r="K27" s="82">
        <f t="shared" si="0"/>
        <v>3198000</v>
      </c>
      <c r="L27" s="79"/>
    </row>
    <row r="28" spans="1:12" ht="25.5" customHeight="1">
      <c r="A28" s="51">
        <f t="shared" si="1"/>
        <v>20</v>
      </c>
      <c r="B28" s="51" t="s">
        <v>132</v>
      </c>
      <c r="C28" s="77" t="s">
        <v>37</v>
      </c>
      <c r="D28" s="78" t="s">
        <v>38</v>
      </c>
      <c r="E28" s="51">
        <v>5</v>
      </c>
      <c r="F28" s="79" t="s">
        <v>218</v>
      </c>
      <c r="G28" s="80">
        <f>SUMIF(gio_ky_3!$B$8:$B$413,Tong_hop!B28,gio_ky_3!$K$8:$K$413)</f>
        <v>96.4</v>
      </c>
      <c r="H28" s="81">
        <v>65000</v>
      </c>
      <c r="I28" s="82">
        <f>SUMIF(gio_ky_3!$B$8:$B$413,Tong_hop!B28,gio_ky_3!$M$8:$M$413)</f>
        <v>6266000</v>
      </c>
      <c r="J28" s="100">
        <f>SUMIF(gio_ky_3!$B$8:$B$413,Tong_hop!B28,gio_ky_3!$N$8:$N$413)</f>
        <v>0</v>
      </c>
      <c r="K28" s="82">
        <f t="shared" si="0"/>
        <v>6266000</v>
      </c>
      <c r="L28" s="79"/>
    </row>
    <row r="29" spans="1:12" ht="25.5" customHeight="1">
      <c r="A29" s="51">
        <f t="shared" si="1"/>
        <v>21</v>
      </c>
      <c r="B29" s="51" t="s">
        <v>392</v>
      </c>
      <c r="C29" s="77" t="s">
        <v>39</v>
      </c>
      <c r="D29" s="83" t="s">
        <v>436</v>
      </c>
      <c r="E29" s="51">
        <v>6</v>
      </c>
      <c r="F29" s="79" t="s">
        <v>437</v>
      </c>
      <c r="G29" s="80">
        <f>SUMIF(gio_ky_3!$B$8:$B$413,Tong_hop!B29,gio_ky_3!$K$8:$K$413)</f>
        <v>76.699999999999989</v>
      </c>
      <c r="H29" s="81">
        <v>65000</v>
      </c>
      <c r="I29" s="82">
        <f>SUMIF(gio_ky_3!$B$8:$B$413,Tong_hop!B29,gio_ky_3!$M$8:$M$413)</f>
        <v>4985500</v>
      </c>
      <c r="J29" s="100">
        <f>SUMIF(gio_ky_3!$B$8:$B$413,Tong_hop!B29,gio_ky_3!$N$8:$N$413)</f>
        <v>0</v>
      </c>
      <c r="K29" s="82">
        <f t="shared" si="0"/>
        <v>4985500</v>
      </c>
      <c r="L29" s="79"/>
    </row>
    <row r="30" spans="1:12" ht="25.5" customHeight="1">
      <c r="A30" s="51">
        <f t="shared" si="1"/>
        <v>22</v>
      </c>
      <c r="B30" s="51" t="s">
        <v>393</v>
      </c>
      <c r="C30" s="77" t="s">
        <v>31</v>
      </c>
      <c r="D30" s="78" t="s">
        <v>438</v>
      </c>
      <c r="E30" s="51">
        <v>6</v>
      </c>
      <c r="F30" s="79" t="s">
        <v>437</v>
      </c>
      <c r="G30" s="80">
        <f>SUMIF(gio_ky_3!$B$8:$B$413,Tong_hop!B30,gio_ky_3!$K$8:$K$413)</f>
        <v>56.1</v>
      </c>
      <c r="H30" s="81">
        <v>65000</v>
      </c>
      <c r="I30" s="82">
        <f>SUMIF(gio_ky_3!$B$8:$B$413,Tong_hop!B30,gio_ky_3!$M$8:$M$413)</f>
        <v>3646500</v>
      </c>
      <c r="J30" s="100">
        <f>SUMIF(gio_ky_3!$B$8:$B$413,Tong_hop!B30,gio_ky_3!$N$8:$N$413)</f>
        <v>0</v>
      </c>
      <c r="K30" s="82">
        <f t="shared" si="0"/>
        <v>3646500</v>
      </c>
      <c r="L30" s="79"/>
    </row>
    <row r="31" spans="1:12" ht="25.5" customHeight="1">
      <c r="A31" s="51">
        <f t="shared" si="1"/>
        <v>23</v>
      </c>
      <c r="B31" s="51" t="s">
        <v>394</v>
      </c>
      <c r="C31" s="77" t="s">
        <v>439</v>
      </c>
      <c r="D31" s="78" t="s">
        <v>27</v>
      </c>
      <c r="E31" s="51">
        <v>6</v>
      </c>
      <c r="F31" s="79" t="s">
        <v>437</v>
      </c>
      <c r="G31" s="80">
        <f>SUMIF(gio_ky_3!$B$8:$B$413,Tong_hop!B31,gio_ky_3!$K$8:$K$413)</f>
        <v>74.400000000000006</v>
      </c>
      <c r="H31" s="81">
        <v>65000</v>
      </c>
      <c r="I31" s="82">
        <f>SUMIF(gio_ky_3!$B$8:$B$413,Tong_hop!B31,gio_ky_3!$M$8:$M$413)</f>
        <v>4836000</v>
      </c>
      <c r="J31" s="100">
        <f>SUMIF(gio_ky_3!$B$8:$B$413,Tong_hop!B31,gio_ky_3!$N$8:$N$413)</f>
        <v>0</v>
      </c>
      <c r="K31" s="82">
        <f t="shared" si="0"/>
        <v>4836000</v>
      </c>
      <c r="L31" s="79"/>
    </row>
    <row r="32" spans="1:12" ht="25.5" customHeight="1">
      <c r="A32" s="51">
        <f t="shared" si="1"/>
        <v>24</v>
      </c>
      <c r="B32" s="51" t="s">
        <v>395</v>
      </c>
      <c r="C32" s="77" t="s">
        <v>65</v>
      </c>
      <c r="D32" s="78" t="s">
        <v>139</v>
      </c>
      <c r="E32" s="51">
        <v>6</v>
      </c>
      <c r="F32" s="79" t="s">
        <v>440</v>
      </c>
      <c r="G32" s="80">
        <f>SUMIF(gio_ky_3!$B$8:$B$413,Tong_hop!B32,gio_ky_3!$K$8:$K$413)</f>
        <v>48.7</v>
      </c>
      <c r="H32" s="81">
        <v>65000</v>
      </c>
      <c r="I32" s="82">
        <f>SUMIF(gio_ky_3!$B$8:$B$413,Tong_hop!B32,gio_ky_3!$M$8:$M$413)</f>
        <v>3165500</v>
      </c>
      <c r="J32" s="100">
        <f>SUMIF(gio_ky_3!$B$8:$B$413,Tong_hop!B32,gio_ky_3!$N$8:$N$413)</f>
        <v>0</v>
      </c>
      <c r="K32" s="82">
        <f t="shared" si="0"/>
        <v>3165500</v>
      </c>
      <c r="L32" s="79"/>
    </row>
    <row r="33" spans="1:12" ht="25.5" customHeight="1">
      <c r="A33" s="51">
        <f t="shared" si="1"/>
        <v>25</v>
      </c>
      <c r="B33" s="51" t="s">
        <v>396</v>
      </c>
      <c r="C33" s="77" t="s">
        <v>40</v>
      </c>
      <c r="D33" s="78" t="s">
        <v>441</v>
      </c>
      <c r="E33" s="51">
        <v>6</v>
      </c>
      <c r="F33" s="79" t="s">
        <v>440</v>
      </c>
      <c r="G33" s="80">
        <f>SUMIF(gio_ky_3!$B$8:$B$413,Tong_hop!B33,gio_ky_3!$K$8:$K$413)</f>
        <v>48.199999999999996</v>
      </c>
      <c r="H33" s="81">
        <v>65000</v>
      </c>
      <c r="I33" s="82">
        <f>SUMIF(gio_ky_3!$B$8:$B$413,Tong_hop!B33,gio_ky_3!$M$8:$M$413)</f>
        <v>3133000</v>
      </c>
      <c r="J33" s="100">
        <f>SUMIF(gio_ky_3!$B$8:$B$413,Tong_hop!B33,gio_ky_3!$N$8:$N$413)</f>
        <v>0</v>
      </c>
      <c r="K33" s="82">
        <f t="shared" si="0"/>
        <v>3133000</v>
      </c>
      <c r="L33" s="79"/>
    </row>
    <row r="34" spans="1:12" ht="25.5" customHeight="1">
      <c r="A34" s="51">
        <f t="shared" si="1"/>
        <v>26</v>
      </c>
      <c r="B34" s="51" t="s">
        <v>397</v>
      </c>
      <c r="C34" s="77" t="s">
        <v>442</v>
      </c>
      <c r="D34" s="78" t="s">
        <v>29</v>
      </c>
      <c r="E34" s="51">
        <v>6</v>
      </c>
      <c r="F34" s="79" t="s">
        <v>440</v>
      </c>
      <c r="G34" s="80">
        <f>SUMIF(gio_ky_3!$B$8:$B$413,Tong_hop!B34,gio_ky_3!$K$8:$K$413)</f>
        <v>162.90000000000003</v>
      </c>
      <c r="H34" s="81">
        <v>65000</v>
      </c>
      <c r="I34" s="82">
        <f>SUMIF(gio_ky_3!$B$8:$B$413,Tong_hop!B34,gio_ky_3!$M$8:$M$413)</f>
        <v>10588500</v>
      </c>
      <c r="J34" s="100">
        <f>SUMIF(gio_ky_3!$B$8:$B$413,Tong_hop!B34,gio_ky_3!$N$8:$N$413)</f>
        <v>0</v>
      </c>
      <c r="K34" s="82">
        <f t="shared" si="0"/>
        <v>10588500</v>
      </c>
      <c r="L34" s="79"/>
    </row>
    <row r="35" spans="1:12" ht="25.5" customHeight="1">
      <c r="A35" s="51">
        <f t="shared" si="1"/>
        <v>27</v>
      </c>
      <c r="B35" s="51" t="s">
        <v>398</v>
      </c>
      <c r="C35" s="77" t="s">
        <v>443</v>
      </c>
      <c r="D35" s="78" t="s">
        <v>25</v>
      </c>
      <c r="E35" s="51">
        <v>6</v>
      </c>
      <c r="F35" s="79" t="s">
        <v>440</v>
      </c>
      <c r="G35" s="80">
        <f>SUMIF(gio_ky_3!$B$8:$B$413,Tong_hop!B35,gio_ky_3!$K$8:$K$413)</f>
        <v>48.7</v>
      </c>
      <c r="H35" s="81">
        <v>65000</v>
      </c>
      <c r="I35" s="82">
        <f>SUMIF(gio_ky_3!$B$8:$B$413,Tong_hop!B35,gio_ky_3!$M$8:$M$413)</f>
        <v>3165500</v>
      </c>
      <c r="J35" s="100">
        <f>SUMIF(gio_ky_3!$B$8:$B$413,Tong_hop!B35,gio_ky_3!$N$8:$N$413)</f>
        <v>0</v>
      </c>
      <c r="K35" s="82">
        <f t="shared" si="0"/>
        <v>3165500</v>
      </c>
      <c r="L35" s="79"/>
    </row>
    <row r="36" spans="1:12" ht="25.5" customHeight="1">
      <c r="A36" s="51">
        <f t="shared" si="1"/>
        <v>28</v>
      </c>
      <c r="B36" s="51" t="s">
        <v>291</v>
      </c>
      <c r="C36" s="77" t="s">
        <v>46</v>
      </c>
      <c r="D36" s="78" t="s">
        <v>36</v>
      </c>
      <c r="E36" s="51">
        <v>6</v>
      </c>
      <c r="F36" s="79" t="s">
        <v>444</v>
      </c>
      <c r="G36" s="80">
        <f>SUMIF(gio_ky_3!$B$8:$B$413,Tong_hop!B36,gio_ky_3!$K$8:$K$413)</f>
        <v>80.400000000000006</v>
      </c>
      <c r="H36" s="81">
        <v>65000</v>
      </c>
      <c r="I36" s="82">
        <f>SUMIF(gio_ky_3!$B$8:$B$413,Tong_hop!B36,gio_ky_3!$M$8:$M$413)</f>
        <v>5226000</v>
      </c>
      <c r="J36" s="100">
        <f>SUMIF(gio_ky_3!$B$8:$B$413,Tong_hop!B36,gio_ky_3!$N$8:$N$413)</f>
        <v>0</v>
      </c>
      <c r="K36" s="82">
        <f t="shared" si="0"/>
        <v>5226000</v>
      </c>
      <c r="L36" s="79"/>
    </row>
    <row r="37" spans="1:12" ht="25.5" customHeight="1">
      <c r="A37" s="51">
        <f t="shared" si="1"/>
        <v>29</v>
      </c>
      <c r="B37" s="51" t="s">
        <v>292</v>
      </c>
      <c r="C37" s="77" t="s">
        <v>301</v>
      </c>
      <c r="D37" s="78" t="s">
        <v>29</v>
      </c>
      <c r="E37" s="51">
        <v>6</v>
      </c>
      <c r="F37" s="79" t="s">
        <v>444</v>
      </c>
      <c r="G37" s="80">
        <f>SUMIF(gio_ky_3!$B$8:$B$413,Tong_hop!B37,gio_ky_3!$K$8:$K$413)</f>
        <v>75.599999999999994</v>
      </c>
      <c r="H37" s="81">
        <v>65000</v>
      </c>
      <c r="I37" s="82">
        <f>SUMIF(gio_ky_3!$B$8:$B$413,Tong_hop!B37,gio_ky_3!$M$8:$M$413)</f>
        <v>4914000</v>
      </c>
      <c r="J37" s="100">
        <f>SUMIF(gio_ky_3!$B$8:$B$413,Tong_hop!B37,gio_ky_3!$N$8:$N$413)</f>
        <v>0</v>
      </c>
      <c r="K37" s="82">
        <f t="shared" si="0"/>
        <v>4914000</v>
      </c>
      <c r="L37" s="79"/>
    </row>
    <row r="38" spans="1:12" ht="25.5" customHeight="1">
      <c r="A38" s="51">
        <f t="shared" si="1"/>
        <v>30</v>
      </c>
      <c r="B38" s="51" t="s">
        <v>399</v>
      </c>
      <c r="C38" s="77" t="s">
        <v>40</v>
      </c>
      <c r="D38" s="78" t="s">
        <v>174</v>
      </c>
      <c r="E38" s="51">
        <v>6</v>
      </c>
      <c r="F38" s="79" t="s">
        <v>444</v>
      </c>
      <c r="G38" s="80">
        <f>SUMIF(gio_ky_3!$B$8:$B$413,Tong_hop!B38,gio_ky_3!$K$8:$K$413)</f>
        <v>53.099999999999994</v>
      </c>
      <c r="H38" s="81">
        <v>65000</v>
      </c>
      <c r="I38" s="82">
        <f>SUMIF(gio_ky_3!$B$8:$B$413,Tong_hop!B38,gio_ky_3!$M$8:$M$413)</f>
        <v>3451500</v>
      </c>
      <c r="J38" s="100">
        <f>SUMIF(gio_ky_3!$B$8:$B$413,Tong_hop!B38,gio_ky_3!$N$8:$N$413)</f>
        <v>0</v>
      </c>
      <c r="K38" s="82">
        <f t="shared" si="0"/>
        <v>3451500</v>
      </c>
      <c r="L38" s="79"/>
    </row>
    <row r="39" spans="1:12" ht="25.5" customHeight="1">
      <c r="A39" s="51">
        <f t="shared" si="1"/>
        <v>31</v>
      </c>
      <c r="B39" s="51" t="s">
        <v>136</v>
      </c>
      <c r="C39" s="77" t="s">
        <v>41</v>
      </c>
      <c r="D39" s="78" t="s">
        <v>120</v>
      </c>
      <c r="E39" s="51">
        <v>6</v>
      </c>
      <c r="F39" s="79" t="s">
        <v>444</v>
      </c>
      <c r="G39" s="80">
        <f>SUMIF(gio_ky_3!$B$8:$B$413,Tong_hop!B39,gio_ky_3!$K$8:$K$413)</f>
        <v>61.300000000000004</v>
      </c>
      <c r="H39" s="81">
        <v>65000</v>
      </c>
      <c r="I39" s="82">
        <f>SUMIF(gio_ky_3!$B$8:$B$413,Tong_hop!B39,gio_ky_3!$M$8:$M$413)</f>
        <v>3984500</v>
      </c>
      <c r="J39" s="100">
        <f>SUMIF(gio_ky_3!$B$8:$B$413,Tong_hop!B39,gio_ky_3!$N$8:$N$413)</f>
        <v>0</v>
      </c>
      <c r="K39" s="82">
        <f t="shared" si="0"/>
        <v>3984500</v>
      </c>
      <c r="L39" s="79"/>
    </row>
    <row r="40" spans="1:12" ht="25.5" customHeight="1">
      <c r="A40" s="51">
        <f t="shared" si="1"/>
        <v>32</v>
      </c>
      <c r="B40" s="51" t="s">
        <v>400</v>
      </c>
      <c r="C40" s="77" t="s">
        <v>445</v>
      </c>
      <c r="D40" s="78" t="s">
        <v>153</v>
      </c>
      <c r="E40" s="51">
        <v>6</v>
      </c>
      <c r="F40" s="79" t="s">
        <v>353</v>
      </c>
      <c r="G40" s="80">
        <f>SUMIF(gio_ky_3!$B$8:$B$413,Tong_hop!B40,gio_ky_3!$K$8:$K$413)</f>
        <v>47.9</v>
      </c>
      <c r="H40" s="81">
        <v>65000</v>
      </c>
      <c r="I40" s="82">
        <f>SUMIF(gio_ky_3!$B$8:$B$413,Tong_hop!B40,gio_ky_3!$M$8:$M$413)</f>
        <v>3113500</v>
      </c>
      <c r="J40" s="100">
        <f>SUMIF(gio_ky_3!$B$8:$B$413,Tong_hop!B40,gio_ky_3!$N$8:$N$413)</f>
        <v>0</v>
      </c>
      <c r="K40" s="82">
        <f t="shared" si="0"/>
        <v>3113500</v>
      </c>
      <c r="L40" s="79"/>
    </row>
    <row r="41" spans="1:12" ht="25.5" customHeight="1">
      <c r="A41" s="51">
        <f t="shared" si="1"/>
        <v>33</v>
      </c>
      <c r="B41" s="51" t="s">
        <v>293</v>
      </c>
      <c r="C41" s="77" t="s">
        <v>302</v>
      </c>
      <c r="D41" s="78" t="s">
        <v>18</v>
      </c>
      <c r="E41" s="51">
        <v>6</v>
      </c>
      <c r="F41" s="79" t="s">
        <v>353</v>
      </c>
      <c r="G41" s="80">
        <f>SUMIF(gio_ky_3!$B$8:$B$413,Tong_hop!B41,gio_ky_3!$K$8:$K$413)</f>
        <v>50.3</v>
      </c>
      <c r="H41" s="81">
        <v>65000</v>
      </c>
      <c r="I41" s="82">
        <f>SUMIF(gio_ky_3!$B$8:$B$413,Tong_hop!B41,gio_ky_3!$M$8:$M$413)</f>
        <v>3269500</v>
      </c>
      <c r="J41" s="100">
        <f>SUMIF(gio_ky_3!$B$8:$B$413,Tong_hop!B41,gio_ky_3!$N$8:$N$413)</f>
        <v>0</v>
      </c>
      <c r="K41" s="82">
        <f t="shared" si="0"/>
        <v>3269500</v>
      </c>
      <c r="L41" s="79"/>
    </row>
    <row r="42" spans="1:12" ht="25.5" customHeight="1">
      <c r="A42" s="51">
        <f t="shared" si="1"/>
        <v>34</v>
      </c>
      <c r="B42" s="51" t="s">
        <v>164</v>
      </c>
      <c r="C42" s="77" t="s">
        <v>31</v>
      </c>
      <c r="D42" s="78" t="s">
        <v>52</v>
      </c>
      <c r="E42" s="51">
        <v>7</v>
      </c>
      <c r="F42" s="79" t="s">
        <v>223</v>
      </c>
      <c r="G42" s="80">
        <f>SUMIF(gio_ky_3!$B$8:$B$413,Tong_hop!B42,gio_ky_3!$K$8:$K$413)</f>
        <v>158.20000000000002</v>
      </c>
      <c r="H42" s="81">
        <v>65000</v>
      </c>
      <c r="I42" s="82">
        <f>SUMIF(gio_ky_3!$B$8:$B$413,Tong_hop!B42,gio_ky_3!$M$8:$M$413)</f>
        <v>10283000</v>
      </c>
      <c r="J42" s="100">
        <f>SUMIF(gio_ky_3!$B$8:$B$413,Tong_hop!B42,gio_ky_3!$N$8:$N$413)</f>
        <v>0</v>
      </c>
      <c r="K42" s="82">
        <f t="shared" si="0"/>
        <v>10283000</v>
      </c>
      <c r="L42" s="79"/>
    </row>
    <row r="43" spans="1:12" ht="25.5" customHeight="1">
      <c r="A43" s="51">
        <f t="shared" si="1"/>
        <v>35</v>
      </c>
      <c r="B43" s="51" t="s">
        <v>262</v>
      </c>
      <c r="C43" s="77" t="s">
        <v>51</v>
      </c>
      <c r="D43" s="78" t="s">
        <v>130</v>
      </c>
      <c r="E43" s="51">
        <v>7</v>
      </c>
      <c r="F43" s="79" t="s">
        <v>223</v>
      </c>
      <c r="G43" s="80">
        <f>SUMIF(gio_ky_3!$B$8:$B$413,Tong_hop!B43,gio_ky_3!$K$8:$K$413)</f>
        <v>175.09999999999997</v>
      </c>
      <c r="H43" s="81">
        <v>65000</v>
      </c>
      <c r="I43" s="82">
        <f>SUMIF(gio_ky_3!$B$8:$B$413,Tong_hop!B43,gio_ky_3!$M$8:$M$413)</f>
        <v>11381500</v>
      </c>
      <c r="J43" s="100">
        <f>SUMIF(gio_ky_3!$B$8:$B$413,Tong_hop!B43,gio_ky_3!$N$8:$N$413)</f>
        <v>0</v>
      </c>
      <c r="K43" s="82">
        <f t="shared" si="0"/>
        <v>11381500</v>
      </c>
      <c r="L43" s="79"/>
    </row>
    <row r="44" spans="1:12" ht="25.5" customHeight="1">
      <c r="A44" s="51">
        <f t="shared" si="1"/>
        <v>36</v>
      </c>
      <c r="B44" s="51" t="s">
        <v>401</v>
      </c>
      <c r="C44" s="77" t="s">
        <v>446</v>
      </c>
      <c r="D44" s="78" t="s">
        <v>130</v>
      </c>
      <c r="E44" s="51">
        <v>7</v>
      </c>
      <c r="F44" s="79" t="s">
        <v>223</v>
      </c>
      <c r="G44" s="80">
        <f>SUMIF(gio_ky_3!$B$8:$B$413,Tong_hop!B44,gio_ky_3!$K$8:$K$413)</f>
        <v>182.8</v>
      </c>
      <c r="H44" s="81">
        <v>65000</v>
      </c>
      <c r="I44" s="82">
        <f>SUMIF(gio_ky_3!$B$8:$B$413,Tong_hop!B44,gio_ky_3!$M$8:$M$413)</f>
        <v>11882000</v>
      </c>
      <c r="J44" s="100">
        <f>SUMIF(gio_ky_3!$B$8:$B$413,Tong_hop!B44,gio_ky_3!$N$8:$N$413)</f>
        <v>0</v>
      </c>
      <c r="K44" s="82">
        <f t="shared" si="0"/>
        <v>11882000</v>
      </c>
      <c r="L44" s="79"/>
    </row>
    <row r="45" spans="1:12" ht="25.5" customHeight="1">
      <c r="A45" s="51">
        <f t="shared" si="1"/>
        <v>37</v>
      </c>
      <c r="B45" s="51" t="s">
        <v>165</v>
      </c>
      <c r="C45" s="77" t="s">
        <v>10</v>
      </c>
      <c r="D45" s="83" t="s">
        <v>25</v>
      </c>
      <c r="E45" s="51">
        <v>7</v>
      </c>
      <c r="F45" s="79" t="s">
        <v>223</v>
      </c>
      <c r="G45" s="80">
        <f>SUMIF(gio_ky_3!$B$8:$B$413,Tong_hop!B45,gio_ky_3!$K$8:$K$413)</f>
        <v>278.79999999999995</v>
      </c>
      <c r="H45" s="81">
        <v>65000</v>
      </c>
      <c r="I45" s="82">
        <f>SUMIF(gio_ky_3!$B$8:$B$413,Tong_hop!B45,gio_ky_3!$M$8:$M$413)</f>
        <v>18122000</v>
      </c>
      <c r="J45" s="100">
        <f>SUMIF(gio_ky_3!$B$8:$B$413,Tong_hop!B45,gio_ky_3!$N$8:$N$413)</f>
        <v>0</v>
      </c>
      <c r="K45" s="82">
        <f t="shared" si="0"/>
        <v>18122000</v>
      </c>
      <c r="L45" s="79"/>
    </row>
    <row r="46" spans="1:12" ht="25.5" customHeight="1">
      <c r="A46" s="51">
        <f t="shared" si="1"/>
        <v>38</v>
      </c>
      <c r="B46" s="51" t="s">
        <v>402</v>
      </c>
      <c r="C46" s="77" t="s">
        <v>8</v>
      </c>
      <c r="D46" s="78" t="s">
        <v>447</v>
      </c>
      <c r="E46" s="51">
        <v>7</v>
      </c>
      <c r="F46" s="79" t="s">
        <v>223</v>
      </c>
      <c r="G46" s="80">
        <f>SUMIF(gio_ky_3!$B$8:$B$413,Tong_hop!B46,gio_ky_3!$K$8:$K$413)</f>
        <v>45.9</v>
      </c>
      <c r="H46" s="81">
        <v>65000</v>
      </c>
      <c r="I46" s="82">
        <f>SUMIF(gio_ky_3!$B$8:$B$413,Tong_hop!B46,gio_ky_3!$M$8:$M$413)</f>
        <v>2983500</v>
      </c>
      <c r="J46" s="100">
        <f>SUMIF(gio_ky_3!$B$8:$B$413,Tong_hop!B46,gio_ky_3!$N$8:$N$413)</f>
        <v>0</v>
      </c>
      <c r="K46" s="82">
        <f t="shared" si="0"/>
        <v>2983500</v>
      </c>
      <c r="L46" s="79"/>
    </row>
    <row r="47" spans="1:12" ht="25.5" customHeight="1">
      <c r="A47" s="51">
        <f t="shared" si="1"/>
        <v>39</v>
      </c>
      <c r="B47" s="51" t="s">
        <v>168</v>
      </c>
      <c r="C47" s="77" t="s">
        <v>53</v>
      </c>
      <c r="D47" s="83" t="s">
        <v>123</v>
      </c>
      <c r="E47" s="51">
        <v>7</v>
      </c>
      <c r="F47" s="79" t="s">
        <v>223</v>
      </c>
      <c r="G47" s="80">
        <f>SUMIF(gio_ky_3!$B$8:$B$413,Tong_hop!B47,gio_ky_3!$K$8:$K$413)</f>
        <v>352.9</v>
      </c>
      <c r="H47" s="81">
        <v>65000</v>
      </c>
      <c r="I47" s="82">
        <f>SUMIF(gio_ky_3!$B$8:$B$413,Tong_hop!B47,gio_ky_3!$M$8:$M$413)</f>
        <v>22938500</v>
      </c>
      <c r="J47" s="100">
        <f>SUMIF(gio_ky_3!$B$8:$B$413,Tong_hop!B47,gio_ky_3!$N$8:$N$413)</f>
        <v>0</v>
      </c>
      <c r="K47" s="82">
        <f t="shared" si="0"/>
        <v>22938500</v>
      </c>
      <c r="L47" s="79"/>
    </row>
    <row r="48" spans="1:12" ht="25.5" customHeight="1">
      <c r="A48" s="51">
        <f t="shared" si="1"/>
        <v>40</v>
      </c>
      <c r="B48" s="51" t="s">
        <v>403</v>
      </c>
      <c r="C48" s="77" t="s">
        <v>448</v>
      </c>
      <c r="D48" s="78" t="s">
        <v>120</v>
      </c>
      <c r="E48" s="51">
        <v>7</v>
      </c>
      <c r="F48" s="79" t="s">
        <v>224</v>
      </c>
      <c r="G48" s="80">
        <f>SUMIF(gio_ky_3!$B$8:$B$413,Tong_hop!B48,gio_ky_3!$K$8:$K$413)</f>
        <v>124.60000000000001</v>
      </c>
      <c r="H48" s="81">
        <v>65000</v>
      </c>
      <c r="I48" s="82">
        <f>SUMIF(gio_ky_3!$B$8:$B$413,Tong_hop!B48,gio_ky_3!$M$8:$M$413)</f>
        <v>8099000</v>
      </c>
      <c r="J48" s="100">
        <f>SUMIF(gio_ky_3!$B$8:$B$413,Tong_hop!B48,gio_ky_3!$N$8:$N$413)</f>
        <v>0</v>
      </c>
      <c r="K48" s="82">
        <f t="shared" si="0"/>
        <v>8099000</v>
      </c>
      <c r="L48" s="79"/>
    </row>
    <row r="49" spans="1:12" ht="25.5" customHeight="1">
      <c r="A49" s="51">
        <f t="shared" si="1"/>
        <v>41</v>
      </c>
      <c r="B49" s="51" t="s">
        <v>404</v>
      </c>
      <c r="C49" s="77" t="s">
        <v>449</v>
      </c>
      <c r="D49" s="78" t="s">
        <v>104</v>
      </c>
      <c r="E49" s="51">
        <v>7</v>
      </c>
      <c r="F49" s="79" t="s">
        <v>224</v>
      </c>
      <c r="G49" s="80">
        <f>SUMIF(gio_ky_3!$B$8:$B$413,Tong_hop!B49,gio_ky_3!$K$8:$K$413)</f>
        <v>247.60000000000002</v>
      </c>
      <c r="H49" s="81">
        <v>65000</v>
      </c>
      <c r="I49" s="82">
        <f>SUMIF(gio_ky_3!$B$8:$B$413,Tong_hop!B49,gio_ky_3!$M$8:$M$413)</f>
        <v>16094000</v>
      </c>
      <c r="J49" s="100">
        <f>SUMIF(gio_ky_3!$B$8:$B$413,Tong_hop!B49,gio_ky_3!$N$8:$N$413)</f>
        <v>0</v>
      </c>
      <c r="K49" s="82">
        <f t="shared" si="0"/>
        <v>16094000</v>
      </c>
      <c r="L49" s="79"/>
    </row>
    <row r="50" spans="1:12" ht="25.5" customHeight="1">
      <c r="A50" s="51">
        <f t="shared" si="1"/>
        <v>42</v>
      </c>
      <c r="B50" s="51" t="s">
        <v>405</v>
      </c>
      <c r="C50" s="77" t="s">
        <v>450</v>
      </c>
      <c r="D50" s="78" t="s">
        <v>451</v>
      </c>
      <c r="E50" s="51">
        <v>8</v>
      </c>
      <c r="F50" s="79" t="s">
        <v>452</v>
      </c>
      <c r="G50" s="80">
        <f>SUMIF(gio_ky_3!$B$8:$B$413,Tong_hop!B50,gio_ky_3!$K$8:$K$413)</f>
        <v>48.9</v>
      </c>
      <c r="H50" s="81">
        <v>65000</v>
      </c>
      <c r="I50" s="82">
        <f>SUMIF(gio_ky_3!$B$8:$B$413,Tong_hop!B50,gio_ky_3!$M$8:$M$413)</f>
        <v>3178500</v>
      </c>
      <c r="J50" s="100">
        <f>SUMIF(gio_ky_3!$B$8:$B$413,Tong_hop!B50,gio_ky_3!$N$8:$N$413)</f>
        <v>0</v>
      </c>
      <c r="K50" s="82">
        <f t="shared" si="0"/>
        <v>3178500</v>
      </c>
      <c r="L50" s="79"/>
    </row>
    <row r="51" spans="1:12" ht="25.5" customHeight="1">
      <c r="A51" s="51">
        <f t="shared" si="1"/>
        <v>43</v>
      </c>
      <c r="B51" s="51" t="s">
        <v>406</v>
      </c>
      <c r="C51" s="77" t="s">
        <v>428</v>
      </c>
      <c r="D51" s="78" t="s">
        <v>47</v>
      </c>
      <c r="E51" s="51">
        <v>8</v>
      </c>
      <c r="F51" s="79" t="s">
        <v>452</v>
      </c>
      <c r="G51" s="80">
        <f>SUMIF(gio_ky_3!$B$8:$B$413,Tong_hop!B51,gio_ky_3!$K$8:$K$413)</f>
        <v>111.19999999999999</v>
      </c>
      <c r="H51" s="81">
        <v>65000</v>
      </c>
      <c r="I51" s="82">
        <f>SUMIF(gio_ky_3!$B$8:$B$413,Tong_hop!B51,gio_ky_3!$M$8:$M$413)</f>
        <v>7228000</v>
      </c>
      <c r="J51" s="100">
        <f>SUMIF(gio_ky_3!$B$8:$B$413,Tong_hop!B51,gio_ky_3!$N$8:$N$413)</f>
        <v>0</v>
      </c>
      <c r="K51" s="82">
        <f t="shared" si="0"/>
        <v>7228000</v>
      </c>
      <c r="L51" s="79"/>
    </row>
    <row r="52" spans="1:12" ht="25.5" customHeight="1">
      <c r="A52" s="51">
        <f t="shared" si="1"/>
        <v>44</v>
      </c>
      <c r="B52" s="51" t="s">
        <v>287</v>
      </c>
      <c r="C52" s="77" t="s">
        <v>26</v>
      </c>
      <c r="D52" s="83" t="s">
        <v>298</v>
      </c>
      <c r="E52" s="51">
        <v>8</v>
      </c>
      <c r="F52" s="79" t="s">
        <v>214</v>
      </c>
      <c r="G52" s="80">
        <f>SUMIF(gio_ky_3!$B$8:$B$413,Tong_hop!B52,gio_ky_3!$K$8:$K$413)</f>
        <v>47.699999999999996</v>
      </c>
      <c r="H52" s="81">
        <v>65000</v>
      </c>
      <c r="I52" s="82">
        <f>SUMIF(gio_ky_3!$B$8:$B$413,Tong_hop!B52,gio_ky_3!$M$8:$M$413)</f>
        <v>3100500</v>
      </c>
      <c r="J52" s="100">
        <f>SUMIF(gio_ky_3!$B$8:$B$413,Tong_hop!B52,gio_ky_3!$N$8:$N$413)</f>
        <v>0</v>
      </c>
      <c r="K52" s="82">
        <f t="shared" si="0"/>
        <v>3100500</v>
      </c>
      <c r="L52" s="79"/>
    </row>
    <row r="53" spans="1:12" ht="25.5" customHeight="1">
      <c r="A53" s="51">
        <f t="shared" si="1"/>
        <v>45</v>
      </c>
      <c r="B53" s="51" t="s">
        <v>407</v>
      </c>
      <c r="C53" s="77" t="s">
        <v>453</v>
      </c>
      <c r="D53" s="83" t="s">
        <v>306</v>
      </c>
      <c r="E53" s="51">
        <v>9</v>
      </c>
      <c r="F53" s="79" t="s">
        <v>228</v>
      </c>
      <c r="G53" s="80">
        <f>SUMIF(gio_ky_3!$B$8:$B$413,Tong_hop!B53,gio_ky_3!$K$8:$K$413)</f>
        <v>62</v>
      </c>
      <c r="H53" s="81">
        <v>65000</v>
      </c>
      <c r="I53" s="82">
        <f>SUMIF(gio_ky_3!$B$8:$B$413,Tong_hop!B53,gio_ky_3!$M$8:$M$413)</f>
        <v>4030000</v>
      </c>
      <c r="J53" s="100">
        <f>SUMIF(gio_ky_3!$B$8:$B$413,Tong_hop!B53,gio_ky_3!$N$8:$N$413)</f>
        <v>0</v>
      </c>
      <c r="K53" s="82">
        <f t="shared" si="0"/>
        <v>4030000</v>
      </c>
      <c r="L53" s="79"/>
    </row>
    <row r="54" spans="1:12" ht="25.5" customHeight="1">
      <c r="A54" s="51">
        <f t="shared" si="1"/>
        <v>46</v>
      </c>
      <c r="B54" s="51" t="s">
        <v>187</v>
      </c>
      <c r="C54" s="77" t="s">
        <v>60</v>
      </c>
      <c r="D54" s="83" t="s">
        <v>62</v>
      </c>
      <c r="E54" s="51">
        <v>9</v>
      </c>
      <c r="F54" s="79" t="s">
        <v>229</v>
      </c>
      <c r="G54" s="80">
        <f>SUMIF(gio_ky_3!$B$8:$B$413,Tong_hop!B54,gio_ky_3!$K$8:$K$413)</f>
        <v>49.5</v>
      </c>
      <c r="H54" s="81">
        <v>65000</v>
      </c>
      <c r="I54" s="82">
        <f>SUMIF(gio_ky_3!$B$8:$B$413,Tong_hop!B54,gio_ky_3!$M$8:$M$413)</f>
        <v>3217500</v>
      </c>
      <c r="J54" s="100">
        <f>SUMIF(gio_ky_3!$B$8:$B$413,Tong_hop!B54,gio_ky_3!$N$8:$N$413)</f>
        <v>0</v>
      </c>
      <c r="K54" s="82">
        <f t="shared" si="0"/>
        <v>3217500</v>
      </c>
      <c r="L54" s="79"/>
    </row>
    <row r="55" spans="1:12" ht="25.5" customHeight="1">
      <c r="A55" s="51">
        <f t="shared" si="1"/>
        <v>47</v>
      </c>
      <c r="B55" s="51" t="s">
        <v>408</v>
      </c>
      <c r="C55" s="77" t="s">
        <v>454</v>
      </c>
      <c r="D55" s="83" t="s">
        <v>152</v>
      </c>
      <c r="E55" s="51">
        <v>9</v>
      </c>
      <c r="F55" s="79" t="s">
        <v>229</v>
      </c>
      <c r="G55" s="80">
        <f>SUMIF(gio_ky_3!$B$8:$B$413,Tong_hop!B55,gio_ky_3!$K$8:$K$413)</f>
        <v>47.699999999999996</v>
      </c>
      <c r="H55" s="81">
        <v>65000</v>
      </c>
      <c r="I55" s="82">
        <f>SUMIF(gio_ky_3!$B$8:$B$413,Tong_hop!B55,gio_ky_3!$M$8:$M$413)</f>
        <v>3100500</v>
      </c>
      <c r="J55" s="100">
        <f>SUMIF(gio_ky_3!$B$8:$B$413,Tong_hop!B55,gio_ky_3!$N$8:$N$413)</f>
        <v>0</v>
      </c>
      <c r="K55" s="82">
        <f t="shared" si="0"/>
        <v>3100500</v>
      </c>
      <c r="L55" s="79"/>
    </row>
    <row r="56" spans="1:12" ht="25.5" customHeight="1">
      <c r="A56" s="51">
        <f t="shared" si="1"/>
        <v>48</v>
      </c>
      <c r="B56" s="51" t="s">
        <v>409</v>
      </c>
      <c r="C56" s="77" t="s">
        <v>455</v>
      </c>
      <c r="D56" s="78" t="s">
        <v>456</v>
      </c>
      <c r="E56" s="51">
        <v>9</v>
      </c>
      <c r="F56" s="79" t="s">
        <v>227</v>
      </c>
      <c r="G56" s="80">
        <f>SUMIF(gio_ky_3!$B$8:$B$413,Tong_hop!B56,gio_ky_3!$K$8:$K$413)</f>
        <v>183.79999999999998</v>
      </c>
      <c r="H56" s="81">
        <v>65000</v>
      </c>
      <c r="I56" s="82">
        <f>SUMIF(gio_ky_3!$B$8:$B$413,Tong_hop!B56,gio_ky_3!$M$8:$M$413)</f>
        <v>11947000</v>
      </c>
      <c r="J56" s="100">
        <f>SUMIF(gio_ky_3!$B$8:$B$413,Tong_hop!B56,gio_ky_3!$N$8:$N$413)</f>
        <v>0</v>
      </c>
      <c r="K56" s="82">
        <f t="shared" si="0"/>
        <v>11947000</v>
      </c>
      <c r="L56" s="79"/>
    </row>
    <row r="57" spans="1:12" ht="25.5" customHeight="1">
      <c r="A57" s="51">
        <f t="shared" si="1"/>
        <v>49</v>
      </c>
      <c r="B57" s="51" t="s">
        <v>184</v>
      </c>
      <c r="C57" s="77" t="s">
        <v>61</v>
      </c>
      <c r="D57" s="78" t="s">
        <v>122</v>
      </c>
      <c r="E57" s="51">
        <v>9</v>
      </c>
      <c r="F57" s="79" t="s">
        <v>227</v>
      </c>
      <c r="G57" s="80">
        <f>SUMIF(gio_ky_3!$B$8:$B$413,Tong_hop!B57,gio_ky_3!$K$8:$K$413)</f>
        <v>204.5</v>
      </c>
      <c r="H57" s="81">
        <v>65000</v>
      </c>
      <c r="I57" s="82">
        <f>SUMIF(gio_ky_3!$B$8:$B$413,Tong_hop!B57,gio_ky_3!$M$8:$M$413)</f>
        <v>13292500</v>
      </c>
      <c r="J57" s="100">
        <f>SUMIF(gio_ky_3!$B$8:$B$413,Tong_hop!B57,gio_ky_3!$N$8:$N$413)</f>
        <v>0</v>
      </c>
      <c r="K57" s="82">
        <f t="shared" si="0"/>
        <v>13292500</v>
      </c>
      <c r="L57" s="79"/>
    </row>
    <row r="58" spans="1:12" ht="25.5" customHeight="1">
      <c r="A58" s="51">
        <f t="shared" si="1"/>
        <v>50</v>
      </c>
      <c r="B58" s="51" t="s">
        <v>410</v>
      </c>
      <c r="C58" s="77" t="s">
        <v>457</v>
      </c>
      <c r="D58" s="78" t="s">
        <v>458</v>
      </c>
      <c r="E58" s="51">
        <v>9</v>
      </c>
      <c r="F58" s="79" t="s">
        <v>230</v>
      </c>
      <c r="G58" s="80">
        <f>SUMIF(gio_ky_3!$B$8:$B$413,Tong_hop!B58,gio_ky_3!$K$8:$K$413)</f>
        <v>35.9</v>
      </c>
      <c r="H58" s="81">
        <v>65000</v>
      </c>
      <c r="I58" s="82">
        <f>SUMIF(gio_ky_3!$B$8:$B$413,Tong_hop!B58,gio_ky_3!$M$8:$M$413)</f>
        <v>2333500</v>
      </c>
      <c r="J58" s="100">
        <f>SUMIF(gio_ky_3!$B$8:$B$413,Tong_hop!B58,gio_ky_3!$N$8:$N$413)</f>
        <v>0</v>
      </c>
      <c r="K58" s="82">
        <f t="shared" si="0"/>
        <v>2333500</v>
      </c>
      <c r="L58" s="79"/>
    </row>
    <row r="59" spans="1:12" ht="25.5" customHeight="1">
      <c r="A59" s="51">
        <f t="shared" si="1"/>
        <v>51</v>
      </c>
      <c r="B59" s="51" t="s">
        <v>411</v>
      </c>
      <c r="C59" s="77" t="s">
        <v>459</v>
      </c>
      <c r="D59" s="78" t="s">
        <v>153</v>
      </c>
      <c r="E59" s="51">
        <v>9</v>
      </c>
      <c r="F59" s="79" t="s">
        <v>230</v>
      </c>
      <c r="G59" s="80">
        <f>SUMIF(gio_ky_3!$B$8:$B$413,Tong_hop!B59,gio_ky_3!$K$8:$K$413)</f>
        <v>69.599999999999994</v>
      </c>
      <c r="H59" s="81">
        <v>65000</v>
      </c>
      <c r="I59" s="82">
        <f>SUMIF(gio_ky_3!$B$8:$B$413,Tong_hop!B59,gio_ky_3!$M$8:$M$413)</f>
        <v>4524000</v>
      </c>
      <c r="J59" s="100">
        <f>SUMIF(gio_ky_3!$B$8:$B$413,Tong_hop!B59,gio_ky_3!$N$8:$N$413)</f>
        <v>0</v>
      </c>
      <c r="K59" s="82">
        <f t="shared" si="0"/>
        <v>4524000</v>
      </c>
      <c r="L59" s="79"/>
    </row>
    <row r="60" spans="1:12" ht="25.5" customHeight="1">
      <c r="A60" s="51">
        <f t="shared" si="1"/>
        <v>52</v>
      </c>
      <c r="B60" s="51" t="s">
        <v>263</v>
      </c>
      <c r="C60" s="77" t="s">
        <v>45</v>
      </c>
      <c r="D60" s="83" t="s">
        <v>141</v>
      </c>
      <c r="E60" s="51">
        <v>9</v>
      </c>
      <c r="F60" s="79" t="s">
        <v>231</v>
      </c>
      <c r="G60" s="80">
        <f>SUMIF(gio_ky_3!$B$8:$B$413,Tong_hop!B60,gio_ky_3!$K$8:$K$413)</f>
        <v>51</v>
      </c>
      <c r="H60" s="81">
        <v>65000</v>
      </c>
      <c r="I60" s="82">
        <f>SUMIF(gio_ky_3!$B$8:$B$413,Tong_hop!B60,gio_ky_3!$M$8:$M$413)</f>
        <v>3315000</v>
      </c>
      <c r="J60" s="100">
        <f>SUMIF(gio_ky_3!$B$8:$B$413,Tong_hop!B60,gio_ky_3!$N$8:$N$413)</f>
        <v>0</v>
      </c>
      <c r="K60" s="82">
        <f t="shared" si="0"/>
        <v>3315000</v>
      </c>
      <c r="L60" s="79"/>
    </row>
    <row r="61" spans="1:12" ht="25.5" customHeight="1">
      <c r="A61" s="51">
        <f t="shared" si="1"/>
        <v>53</v>
      </c>
      <c r="B61" s="51" t="s">
        <v>412</v>
      </c>
      <c r="C61" s="77" t="s">
        <v>460</v>
      </c>
      <c r="D61" s="83" t="s">
        <v>16</v>
      </c>
      <c r="E61" s="51">
        <v>9</v>
      </c>
      <c r="F61" s="79" t="s">
        <v>268</v>
      </c>
      <c r="G61" s="80">
        <f>SUMIF(gio_ky_3!$B$8:$B$413,Tong_hop!B61,gio_ky_3!$K$8:$K$413)</f>
        <v>47.9</v>
      </c>
      <c r="H61" s="81">
        <v>65000</v>
      </c>
      <c r="I61" s="82">
        <f>SUMIF(gio_ky_3!$B$8:$B$413,Tong_hop!B61,gio_ky_3!$M$8:$M$413)</f>
        <v>3113500</v>
      </c>
      <c r="J61" s="100">
        <f>SUMIF(gio_ky_3!$B$8:$B$413,Tong_hop!B61,gio_ky_3!$N$8:$N$413)</f>
        <v>0</v>
      </c>
      <c r="K61" s="82">
        <f t="shared" si="0"/>
        <v>3113500</v>
      </c>
      <c r="L61" s="79"/>
    </row>
    <row r="62" spans="1:12" ht="25.5" customHeight="1">
      <c r="A62" s="51">
        <f t="shared" si="1"/>
        <v>54</v>
      </c>
      <c r="B62" s="51" t="s">
        <v>264</v>
      </c>
      <c r="C62" s="77" t="s">
        <v>46</v>
      </c>
      <c r="D62" s="83" t="s">
        <v>141</v>
      </c>
      <c r="E62" s="51">
        <v>10</v>
      </c>
      <c r="F62" s="79" t="s">
        <v>225</v>
      </c>
      <c r="G62" s="80">
        <f>SUMIF(gio_ky_3!$B$8:$B$413,Tong_hop!B62,gio_ky_3!$K$8:$K$413)</f>
        <v>18.899999999999999</v>
      </c>
      <c r="H62" s="81">
        <v>65000</v>
      </c>
      <c r="I62" s="82">
        <f>SUMIF(gio_ky_3!$B$8:$B$413,Tong_hop!B62,gio_ky_3!$M$8:$M$413)</f>
        <v>1228500</v>
      </c>
      <c r="J62" s="100">
        <f>SUMIF(gio_ky_3!$B$8:$B$413,Tong_hop!B62,gio_ky_3!$N$8:$N$413)</f>
        <v>0</v>
      </c>
      <c r="K62" s="82">
        <f t="shared" si="0"/>
        <v>1228500</v>
      </c>
      <c r="L62" s="79"/>
    </row>
    <row r="63" spans="1:12" ht="25.5" customHeight="1">
      <c r="A63" s="51">
        <f t="shared" si="1"/>
        <v>55</v>
      </c>
      <c r="B63" s="51" t="s">
        <v>172</v>
      </c>
      <c r="C63" s="77" t="s">
        <v>55</v>
      </c>
      <c r="D63" s="83" t="s">
        <v>56</v>
      </c>
      <c r="E63" s="51">
        <v>10</v>
      </c>
      <c r="F63" s="79" t="s">
        <v>225</v>
      </c>
      <c r="G63" s="80">
        <f>SUMIF(gio_ky_3!$B$8:$B$413,Tong_hop!B63,gio_ky_3!$K$8:$K$413)</f>
        <v>18.8</v>
      </c>
      <c r="H63" s="81">
        <v>65000</v>
      </c>
      <c r="I63" s="82">
        <f>SUMIF(gio_ky_3!$B$8:$B$413,Tong_hop!B63,gio_ky_3!$M$8:$M$413)</f>
        <v>1222000</v>
      </c>
      <c r="J63" s="100">
        <f>SUMIF(gio_ky_3!$B$8:$B$413,Tong_hop!B63,gio_ky_3!$N$8:$N$413)</f>
        <v>0</v>
      </c>
      <c r="K63" s="82">
        <f t="shared" si="0"/>
        <v>1222000</v>
      </c>
      <c r="L63" s="79"/>
    </row>
    <row r="64" spans="1:12" ht="25.5" customHeight="1">
      <c r="A64" s="51">
        <f t="shared" si="1"/>
        <v>56</v>
      </c>
      <c r="B64" s="51" t="s">
        <v>176</v>
      </c>
      <c r="C64" s="77" t="s">
        <v>57</v>
      </c>
      <c r="D64" s="78" t="s">
        <v>42</v>
      </c>
      <c r="E64" s="51">
        <v>10</v>
      </c>
      <c r="F64" s="79" t="s">
        <v>85</v>
      </c>
      <c r="G64" s="80">
        <f>SUMIF(gio_ky_3!$B$8:$B$413,Tong_hop!B64,gio_ky_3!$K$8:$K$413)</f>
        <v>136.4</v>
      </c>
      <c r="H64" s="81">
        <v>65000</v>
      </c>
      <c r="I64" s="82">
        <f>SUMIF(gio_ky_3!$B$8:$B$413,Tong_hop!B64,gio_ky_3!$M$8:$M$413)</f>
        <v>8866000</v>
      </c>
      <c r="J64" s="100">
        <f>SUMIF(gio_ky_3!$B$8:$B$413,Tong_hop!B64,gio_ky_3!$N$8:$N$413)</f>
        <v>0</v>
      </c>
      <c r="K64" s="82">
        <f t="shared" si="0"/>
        <v>8866000</v>
      </c>
      <c r="L64" s="79"/>
    </row>
    <row r="65" spans="1:12" ht="25.5" customHeight="1">
      <c r="A65" s="51">
        <f t="shared" si="1"/>
        <v>57</v>
      </c>
      <c r="B65" s="51" t="s">
        <v>177</v>
      </c>
      <c r="C65" s="77" t="s">
        <v>58</v>
      </c>
      <c r="D65" s="78" t="s">
        <v>13</v>
      </c>
      <c r="E65" s="51">
        <v>10</v>
      </c>
      <c r="F65" s="79" t="s">
        <v>85</v>
      </c>
      <c r="G65" s="80">
        <f>SUMIF(gio_ky_3!$B$8:$B$413,Tong_hop!B65,gio_ky_3!$K$8:$K$413)</f>
        <v>79.599999999999994</v>
      </c>
      <c r="H65" s="81">
        <v>65000</v>
      </c>
      <c r="I65" s="82">
        <f>SUMIF(gio_ky_3!$B$8:$B$413,Tong_hop!B65,gio_ky_3!$M$8:$M$413)</f>
        <v>5174000</v>
      </c>
      <c r="J65" s="100">
        <f>SUMIF(gio_ky_3!$B$8:$B$413,Tong_hop!B65,gio_ky_3!$N$8:$N$413)</f>
        <v>0</v>
      </c>
      <c r="K65" s="82">
        <f t="shared" si="0"/>
        <v>5174000</v>
      </c>
      <c r="L65" s="79"/>
    </row>
    <row r="66" spans="1:12" ht="25.5" customHeight="1">
      <c r="A66" s="51">
        <f t="shared" si="1"/>
        <v>58</v>
      </c>
      <c r="B66" s="51" t="s">
        <v>178</v>
      </c>
      <c r="C66" s="77" t="s">
        <v>39</v>
      </c>
      <c r="D66" s="78" t="s">
        <v>27</v>
      </c>
      <c r="E66" s="51">
        <v>10</v>
      </c>
      <c r="F66" s="79" t="s">
        <v>85</v>
      </c>
      <c r="G66" s="80">
        <f>SUMIF(gio_ky_3!$B$8:$B$413,Tong_hop!B66,gio_ky_3!$K$8:$K$413)</f>
        <v>45</v>
      </c>
      <c r="H66" s="81">
        <v>65000</v>
      </c>
      <c r="I66" s="82">
        <f>SUMIF(gio_ky_3!$B$8:$B$413,Tong_hop!B66,gio_ky_3!$M$8:$M$413)</f>
        <v>2925000</v>
      </c>
      <c r="J66" s="100">
        <f>SUMIF(gio_ky_3!$B$8:$B$413,Tong_hop!B66,gio_ky_3!$N$8:$N$413)</f>
        <v>0</v>
      </c>
      <c r="K66" s="82">
        <f t="shared" si="0"/>
        <v>2925000</v>
      </c>
      <c r="L66" s="79"/>
    </row>
    <row r="67" spans="1:12" ht="25.5" customHeight="1">
      <c r="A67" s="51">
        <f t="shared" si="1"/>
        <v>59</v>
      </c>
      <c r="B67" s="51" t="s">
        <v>179</v>
      </c>
      <c r="C67" s="77" t="s">
        <v>59</v>
      </c>
      <c r="D67" s="78" t="s">
        <v>19</v>
      </c>
      <c r="E67" s="51">
        <v>10</v>
      </c>
      <c r="F67" s="79" t="s">
        <v>226</v>
      </c>
      <c r="G67" s="80">
        <f>SUMIF(gio_ky_3!$B$8:$B$413,Tong_hop!B67,gio_ky_3!$K$8:$K$413)</f>
        <v>216</v>
      </c>
      <c r="H67" s="81">
        <v>65000</v>
      </c>
      <c r="I67" s="82">
        <f>SUMIF(gio_ky_3!$B$8:$B$413,Tong_hop!B67,gio_ky_3!$M$8:$M$413)</f>
        <v>14040000</v>
      </c>
      <c r="J67" s="100">
        <f>SUMIF(gio_ky_3!$B$8:$B$413,Tong_hop!B67,gio_ky_3!$N$8:$N$413)</f>
        <v>0</v>
      </c>
      <c r="K67" s="82">
        <f t="shared" si="0"/>
        <v>14040000</v>
      </c>
      <c r="L67" s="79"/>
    </row>
    <row r="68" spans="1:12" ht="25.5" customHeight="1">
      <c r="A68" s="51">
        <f t="shared" si="1"/>
        <v>60</v>
      </c>
      <c r="B68" s="51" t="s">
        <v>295</v>
      </c>
      <c r="C68" s="77" t="s">
        <v>305</v>
      </c>
      <c r="D68" s="78" t="s">
        <v>306</v>
      </c>
      <c r="E68" s="51">
        <v>10</v>
      </c>
      <c r="F68" s="79" t="s">
        <v>226</v>
      </c>
      <c r="G68" s="80">
        <f>SUMIF(gio_ky_3!$B$8:$B$413,Tong_hop!B68,gio_ky_3!$K$8:$K$413)</f>
        <v>165.20000000000002</v>
      </c>
      <c r="H68" s="81">
        <v>65000</v>
      </c>
      <c r="I68" s="82">
        <f>SUMIF(gio_ky_3!$B$8:$B$413,Tong_hop!B68,gio_ky_3!$M$8:$M$413)</f>
        <v>10738000</v>
      </c>
      <c r="J68" s="100">
        <f>SUMIF(gio_ky_3!$B$8:$B$413,Tong_hop!B68,gio_ky_3!$N$8:$N$413)</f>
        <v>0</v>
      </c>
      <c r="K68" s="82">
        <f t="shared" si="0"/>
        <v>10738000</v>
      </c>
      <c r="L68" s="79"/>
    </row>
    <row r="69" spans="1:12" ht="25.5" customHeight="1">
      <c r="A69" s="51">
        <f t="shared" si="1"/>
        <v>61</v>
      </c>
      <c r="B69" s="51" t="s">
        <v>181</v>
      </c>
      <c r="C69" s="77" t="s">
        <v>40</v>
      </c>
      <c r="D69" s="78" t="s">
        <v>108</v>
      </c>
      <c r="E69" s="51">
        <v>10</v>
      </c>
      <c r="F69" s="79" t="s">
        <v>226</v>
      </c>
      <c r="G69" s="80">
        <f>SUMIF(gio_ky_3!$B$8:$B$413,Tong_hop!B69,gio_ky_3!$K$8:$K$413)</f>
        <v>70.399999999999991</v>
      </c>
      <c r="H69" s="81">
        <v>65000</v>
      </c>
      <c r="I69" s="82">
        <f>SUMIF(gio_ky_3!$B$8:$B$413,Tong_hop!B69,gio_ky_3!$M$8:$M$413)</f>
        <v>4576000</v>
      </c>
      <c r="J69" s="100">
        <f>SUMIF(gio_ky_3!$B$8:$B$413,Tong_hop!B69,gio_ky_3!$N$8:$N$413)</f>
        <v>0</v>
      </c>
      <c r="K69" s="82">
        <f t="shared" si="0"/>
        <v>4576000</v>
      </c>
      <c r="L69" s="79"/>
    </row>
    <row r="70" spans="1:12" ht="25.5" customHeight="1">
      <c r="A70" s="51">
        <f t="shared" si="1"/>
        <v>62</v>
      </c>
      <c r="B70" s="51" t="s">
        <v>119</v>
      </c>
      <c r="C70" s="77" t="s">
        <v>30</v>
      </c>
      <c r="D70" s="78" t="s">
        <v>104</v>
      </c>
      <c r="E70" s="51">
        <v>11</v>
      </c>
      <c r="F70" s="79" t="s">
        <v>203</v>
      </c>
      <c r="G70" s="80">
        <f>SUMIF(gio_ky_3!$B$8:$B$413,Tong_hop!B70,gio_ky_3!$K$8:$K$413)</f>
        <v>147.6</v>
      </c>
      <c r="H70" s="81">
        <v>65000</v>
      </c>
      <c r="I70" s="82">
        <f>SUMIF(gio_ky_3!$B$8:$B$413,Tong_hop!B70,gio_ky_3!$M$8:$M$413)</f>
        <v>9594000</v>
      </c>
      <c r="J70" s="100">
        <f>SUMIF(gio_ky_3!$B$8:$B$413,Tong_hop!B70,gio_ky_3!$N$8:$N$413)</f>
        <v>0</v>
      </c>
      <c r="K70" s="82">
        <f t="shared" si="0"/>
        <v>9594000</v>
      </c>
      <c r="L70" s="79"/>
    </row>
    <row r="71" spans="1:12" ht="25.5" customHeight="1">
      <c r="A71" s="51">
        <f t="shared" si="1"/>
        <v>63</v>
      </c>
      <c r="B71" s="51" t="s">
        <v>413</v>
      </c>
      <c r="C71" s="77" t="s">
        <v>14</v>
      </c>
      <c r="D71" s="78" t="s">
        <v>461</v>
      </c>
      <c r="E71" s="51">
        <v>11</v>
      </c>
      <c r="F71" s="79" t="s">
        <v>215</v>
      </c>
      <c r="G71" s="80">
        <f>SUMIF(gio_ky_3!$B$8:$B$413,Tong_hop!B71,gio_ky_3!$K$8:$K$413)</f>
        <v>71.399999999999991</v>
      </c>
      <c r="H71" s="81">
        <v>65000</v>
      </c>
      <c r="I71" s="82">
        <f>SUMIF(gio_ky_3!$B$8:$B$413,Tong_hop!B71,gio_ky_3!$M$8:$M$413)</f>
        <v>4641000</v>
      </c>
      <c r="J71" s="100">
        <f>SUMIF(gio_ky_3!$B$8:$B$413,Tong_hop!B71,gio_ky_3!$N$8:$N$413)</f>
        <v>0</v>
      </c>
      <c r="K71" s="82">
        <f t="shared" si="0"/>
        <v>4641000</v>
      </c>
      <c r="L71" s="79"/>
    </row>
    <row r="72" spans="1:12" ht="25.5" customHeight="1">
      <c r="A72" s="51">
        <f t="shared" si="1"/>
        <v>64</v>
      </c>
      <c r="B72" s="51" t="s">
        <v>414</v>
      </c>
      <c r="C72" s="77" t="s">
        <v>462</v>
      </c>
      <c r="D72" s="78" t="s">
        <v>303</v>
      </c>
      <c r="E72" s="51">
        <v>11</v>
      </c>
      <c r="F72" s="79" t="s">
        <v>215</v>
      </c>
      <c r="G72" s="80">
        <f>SUMIF(gio_ky_3!$B$8:$B$413,Tong_hop!B72,gio_ky_3!$K$8:$K$413)</f>
        <v>49.2</v>
      </c>
      <c r="H72" s="81">
        <v>65000</v>
      </c>
      <c r="I72" s="82">
        <f>SUMIF(gio_ky_3!$B$8:$B$413,Tong_hop!B72,gio_ky_3!$M$8:$M$413)</f>
        <v>3198000</v>
      </c>
      <c r="J72" s="100">
        <f>SUMIF(gio_ky_3!$B$8:$B$413,Tong_hop!B72,gio_ky_3!$N$8:$N$413)</f>
        <v>0</v>
      </c>
      <c r="K72" s="82">
        <f t="shared" si="0"/>
        <v>3198000</v>
      </c>
      <c r="L72" s="79"/>
    </row>
    <row r="73" spans="1:12" ht="25.5" customHeight="1">
      <c r="A73" s="51">
        <f t="shared" si="1"/>
        <v>65</v>
      </c>
      <c r="B73" s="51" t="s">
        <v>415</v>
      </c>
      <c r="C73" s="77" t="s">
        <v>463</v>
      </c>
      <c r="D73" s="78" t="s">
        <v>137</v>
      </c>
      <c r="E73" s="51">
        <v>11</v>
      </c>
      <c r="F73" s="79" t="s">
        <v>269</v>
      </c>
      <c r="G73" s="80">
        <f>SUMIF(gio_ky_3!$B$8:$B$413,Tong_hop!B73,gio_ky_3!$K$8:$K$413)</f>
        <v>70.399999999999991</v>
      </c>
      <c r="H73" s="81">
        <v>65000</v>
      </c>
      <c r="I73" s="82">
        <f>SUMIF(gio_ky_3!$B$8:$B$413,Tong_hop!B73,gio_ky_3!$M$8:$M$413)</f>
        <v>4576000</v>
      </c>
      <c r="J73" s="100">
        <f>SUMIF(gio_ky_3!$B$8:$B$413,Tong_hop!B73,gio_ky_3!$N$8:$N$413)</f>
        <v>0</v>
      </c>
      <c r="K73" s="82">
        <f t="shared" si="0"/>
        <v>4576000</v>
      </c>
      <c r="L73" s="79"/>
    </row>
    <row r="74" spans="1:12" ht="25.5" customHeight="1">
      <c r="A74" s="51">
        <f t="shared" si="1"/>
        <v>66</v>
      </c>
      <c r="B74" s="51" t="s">
        <v>416</v>
      </c>
      <c r="C74" s="77" t="s">
        <v>464</v>
      </c>
      <c r="D74" s="83" t="s">
        <v>36</v>
      </c>
      <c r="E74" s="51">
        <v>11</v>
      </c>
      <c r="F74" s="79" t="s">
        <v>269</v>
      </c>
      <c r="G74" s="80">
        <f>SUMIF(gio_ky_3!$B$8:$B$413,Tong_hop!B74,gio_ky_3!$K$8:$K$413)</f>
        <v>70.399999999999991</v>
      </c>
      <c r="H74" s="81">
        <v>65000</v>
      </c>
      <c r="I74" s="82">
        <f>SUMIF(gio_ky_3!$B$8:$B$413,Tong_hop!B74,gio_ky_3!$M$8:$M$413)</f>
        <v>4576000</v>
      </c>
      <c r="J74" s="100">
        <f>SUMIF(gio_ky_3!$B$8:$B$413,Tong_hop!B74,gio_ky_3!$N$8:$N$413)</f>
        <v>0</v>
      </c>
      <c r="K74" s="82">
        <f t="shared" ref="K74:K91" si="2">I74-J74</f>
        <v>4576000</v>
      </c>
      <c r="L74" s="79"/>
    </row>
    <row r="75" spans="1:12" ht="25.5" customHeight="1">
      <c r="A75" s="51">
        <f t="shared" ref="A75:A89" si="3">A74+1</f>
        <v>67</v>
      </c>
      <c r="B75" s="51" t="s">
        <v>417</v>
      </c>
      <c r="C75" s="77" t="s">
        <v>34</v>
      </c>
      <c r="D75" s="78" t="s">
        <v>465</v>
      </c>
      <c r="E75" s="51">
        <v>12</v>
      </c>
      <c r="F75" s="79" t="s">
        <v>466</v>
      </c>
      <c r="G75" s="80">
        <f>SUMIF(gio_ky_3!$B$8:$B$413,Tong_hop!B75,gio_ky_3!$K$8:$K$413)</f>
        <v>70.900000000000006</v>
      </c>
      <c r="H75" s="81">
        <v>65000</v>
      </c>
      <c r="I75" s="82">
        <f>SUMIF(gio_ky_3!$B$8:$B$413,Tong_hop!B75,gio_ky_3!$M$8:$M$413)</f>
        <v>4608500</v>
      </c>
      <c r="J75" s="100">
        <f>SUMIF(gio_ky_3!$B$8:$B$413,Tong_hop!B75,gio_ky_3!$N$8:$N$413)</f>
        <v>0</v>
      </c>
      <c r="K75" s="82">
        <f t="shared" si="2"/>
        <v>4608500</v>
      </c>
      <c r="L75" s="79"/>
    </row>
    <row r="76" spans="1:12" ht="25.5" customHeight="1">
      <c r="A76" s="51">
        <f t="shared" si="3"/>
        <v>68</v>
      </c>
      <c r="B76" s="51" t="s">
        <v>160</v>
      </c>
      <c r="C76" s="77" t="s">
        <v>48</v>
      </c>
      <c r="D76" s="78" t="s">
        <v>49</v>
      </c>
      <c r="E76" s="51">
        <v>12</v>
      </c>
      <c r="F76" s="79" t="s">
        <v>222</v>
      </c>
      <c r="G76" s="80">
        <f>SUMIF(gio_ky_3!$B$8:$B$413,Tong_hop!B76,gio_ky_3!$K$8:$K$413)</f>
        <v>81.599999999999994</v>
      </c>
      <c r="H76" s="81">
        <v>65000</v>
      </c>
      <c r="I76" s="82">
        <f>SUMIF(gio_ky_3!$B$8:$B$413,Tong_hop!B76,gio_ky_3!$M$8:$M$413)</f>
        <v>5304000</v>
      </c>
      <c r="J76" s="100">
        <f>SUMIF(gio_ky_3!$B$8:$B$413,Tong_hop!B76,gio_ky_3!$N$8:$N$413)</f>
        <v>0</v>
      </c>
      <c r="K76" s="82">
        <f t="shared" si="2"/>
        <v>5304000</v>
      </c>
      <c r="L76" s="79"/>
    </row>
    <row r="77" spans="1:12" ht="25.5" customHeight="1">
      <c r="A77" s="51">
        <f t="shared" si="3"/>
        <v>69</v>
      </c>
      <c r="B77" s="51" t="s">
        <v>161</v>
      </c>
      <c r="C77" s="77" t="s">
        <v>50</v>
      </c>
      <c r="D77" s="78" t="s">
        <v>7</v>
      </c>
      <c r="E77" s="51">
        <v>12</v>
      </c>
      <c r="F77" s="79" t="s">
        <v>222</v>
      </c>
      <c r="G77" s="80">
        <f>SUMIF(gio_ky_3!$B$8:$B$413,Tong_hop!B77,gio_ky_3!$K$8:$K$413)</f>
        <v>48.7</v>
      </c>
      <c r="H77" s="81">
        <v>65000</v>
      </c>
      <c r="I77" s="82">
        <f>SUMIF(gio_ky_3!$B$8:$B$413,Tong_hop!B77,gio_ky_3!$M$8:$M$413)</f>
        <v>3165500</v>
      </c>
      <c r="J77" s="100">
        <f>SUMIF(gio_ky_3!$B$8:$B$413,Tong_hop!B77,gio_ky_3!$N$8:$N$413)</f>
        <v>0</v>
      </c>
      <c r="K77" s="82">
        <f t="shared" si="2"/>
        <v>3165500</v>
      </c>
      <c r="L77" s="79"/>
    </row>
    <row r="78" spans="1:12" ht="25.5" customHeight="1">
      <c r="A78" s="51">
        <f t="shared" si="3"/>
        <v>70</v>
      </c>
      <c r="B78" s="51" t="s">
        <v>418</v>
      </c>
      <c r="C78" s="77" t="s">
        <v>467</v>
      </c>
      <c r="D78" s="78" t="s">
        <v>16</v>
      </c>
      <c r="E78" s="51">
        <v>23</v>
      </c>
      <c r="F78" s="79" t="s">
        <v>354</v>
      </c>
      <c r="G78" s="80">
        <f>SUMIF(gio_ky_3!$B$8:$B$413,Tong_hop!B78,gio_ky_3!$K$8:$K$413)</f>
        <v>73</v>
      </c>
      <c r="H78" s="81">
        <v>65000</v>
      </c>
      <c r="I78" s="82">
        <f>SUMIF(gio_ky_3!$B$8:$B$413,Tong_hop!B78,gio_ky_3!$M$8:$M$413)</f>
        <v>4745000</v>
      </c>
      <c r="J78" s="100">
        <f>SUMIF(gio_ky_3!$B$8:$B$413,Tong_hop!B78,gio_ky_3!$N$8:$N$413)</f>
        <v>0</v>
      </c>
      <c r="K78" s="82">
        <f t="shared" si="2"/>
        <v>4745000</v>
      </c>
      <c r="L78" s="79"/>
    </row>
    <row r="79" spans="1:12" ht="25.5" customHeight="1">
      <c r="A79" s="51">
        <f t="shared" si="3"/>
        <v>71</v>
      </c>
      <c r="B79" s="51" t="s">
        <v>419</v>
      </c>
      <c r="C79" s="77" t="s">
        <v>14</v>
      </c>
      <c r="D79" s="78" t="s">
        <v>468</v>
      </c>
      <c r="E79" s="51">
        <v>23</v>
      </c>
      <c r="F79" s="79" t="s">
        <v>240</v>
      </c>
      <c r="G79" s="80">
        <f>SUMIF(gio_ky_3!$B$8:$B$413,Tong_hop!B79,gio_ky_3!$K$8:$K$413)</f>
        <v>50.3</v>
      </c>
      <c r="H79" s="81">
        <v>65000</v>
      </c>
      <c r="I79" s="82">
        <f>SUMIF(gio_ky_3!$B$8:$B$413,Tong_hop!B79,gio_ky_3!$M$8:$M$413)</f>
        <v>3269500</v>
      </c>
      <c r="J79" s="100">
        <f>SUMIF(gio_ky_3!$B$8:$B$413,Tong_hop!B79,gio_ky_3!$N$8:$N$413)</f>
        <v>0</v>
      </c>
      <c r="K79" s="82">
        <f t="shared" si="2"/>
        <v>3269500</v>
      </c>
      <c r="L79" s="79"/>
    </row>
    <row r="80" spans="1:12" ht="25.5" customHeight="1">
      <c r="A80" s="51">
        <f t="shared" si="3"/>
        <v>72</v>
      </c>
      <c r="B80" s="51" t="s">
        <v>420</v>
      </c>
      <c r="C80" s="77" t="s">
        <v>469</v>
      </c>
      <c r="D80" s="78" t="s">
        <v>470</v>
      </c>
      <c r="E80" s="51">
        <v>23</v>
      </c>
      <c r="F80" s="79" t="s">
        <v>240</v>
      </c>
      <c r="G80" s="80">
        <f>SUMIF(gio_ky_3!$B$8:$B$413,Tong_hop!B80,gio_ky_3!$K$8:$K$413)</f>
        <v>74.400000000000006</v>
      </c>
      <c r="H80" s="81">
        <v>65000</v>
      </c>
      <c r="I80" s="82">
        <f>SUMIF(gio_ky_3!$B$8:$B$413,Tong_hop!B80,gio_ky_3!$M$8:$M$413)</f>
        <v>4836000</v>
      </c>
      <c r="J80" s="100">
        <f>SUMIF(gio_ky_3!$B$8:$B$413,Tong_hop!B80,gio_ky_3!$N$8:$N$413)</f>
        <v>0</v>
      </c>
      <c r="K80" s="82">
        <f t="shared" si="2"/>
        <v>4836000</v>
      </c>
      <c r="L80" s="79"/>
    </row>
    <row r="81" spans="1:12" ht="25.5" customHeight="1">
      <c r="A81" s="51">
        <f t="shared" si="3"/>
        <v>73</v>
      </c>
      <c r="B81" s="51" t="s">
        <v>188</v>
      </c>
      <c r="C81" s="77" t="s">
        <v>28</v>
      </c>
      <c r="D81" s="78" t="s">
        <v>63</v>
      </c>
      <c r="E81" s="51">
        <v>33</v>
      </c>
      <c r="F81" s="79" t="s">
        <v>232</v>
      </c>
      <c r="G81" s="80">
        <f>SUMIF(gio_ky_3!$B$8:$B$413,Tong_hop!B81,gio_ky_3!$K$8:$K$413)</f>
        <v>50</v>
      </c>
      <c r="H81" s="81">
        <v>65000</v>
      </c>
      <c r="I81" s="82">
        <f>SUMIF(gio_ky_3!$B$8:$B$413,Tong_hop!B81,gio_ky_3!$M$8:$M$413)</f>
        <v>3250000</v>
      </c>
      <c r="J81" s="100">
        <f>SUMIF(gio_ky_3!$B$8:$B$413,Tong_hop!B81,gio_ky_3!$N$8:$N$413)</f>
        <v>0</v>
      </c>
      <c r="K81" s="82">
        <f t="shared" si="2"/>
        <v>3250000</v>
      </c>
      <c r="L81" s="79"/>
    </row>
    <row r="82" spans="1:12" ht="25.5" customHeight="1">
      <c r="A82" s="51">
        <f t="shared" si="3"/>
        <v>74</v>
      </c>
      <c r="B82" s="51" t="s">
        <v>189</v>
      </c>
      <c r="C82" s="77" t="s">
        <v>9</v>
      </c>
      <c r="D82" s="83" t="s">
        <v>64</v>
      </c>
      <c r="E82" s="51">
        <v>33</v>
      </c>
      <c r="F82" s="79" t="s">
        <v>232</v>
      </c>
      <c r="G82" s="80">
        <f>SUMIF(gio_ky_3!$B$8:$B$413,Tong_hop!B82,gio_ky_3!$K$8:$K$413)</f>
        <v>52.9</v>
      </c>
      <c r="H82" s="81">
        <v>65000</v>
      </c>
      <c r="I82" s="82">
        <f>SUMIF(gio_ky_3!$B$8:$B$413,Tong_hop!B82,gio_ky_3!$M$8:$M$413)</f>
        <v>3438500</v>
      </c>
      <c r="J82" s="100">
        <f>SUMIF(gio_ky_3!$B$8:$B$413,Tong_hop!B82,gio_ky_3!$N$8:$N$413)</f>
        <v>0</v>
      </c>
      <c r="K82" s="82">
        <f t="shared" si="2"/>
        <v>3438500</v>
      </c>
      <c r="L82" s="79"/>
    </row>
    <row r="83" spans="1:12" ht="25.5" customHeight="1">
      <c r="A83" s="51">
        <f t="shared" si="3"/>
        <v>75</v>
      </c>
      <c r="B83" s="51" t="s">
        <v>191</v>
      </c>
      <c r="C83" s="77" t="s">
        <v>65</v>
      </c>
      <c r="D83" s="78" t="s">
        <v>130</v>
      </c>
      <c r="E83" s="51">
        <v>33</v>
      </c>
      <c r="F83" s="79" t="s">
        <v>232</v>
      </c>
      <c r="G83" s="80">
        <f>SUMIF(gio_ky_3!$B$8:$B$413,Tong_hop!B83,gio_ky_3!$K$8:$K$413)</f>
        <v>65.7</v>
      </c>
      <c r="H83" s="81">
        <v>65000</v>
      </c>
      <c r="I83" s="82">
        <f>SUMIF(gio_ky_3!$B$8:$B$413,Tong_hop!B83,gio_ky_3!$M$8:$M$413)</f>
        <v>4270500</v>
      </c>
      <c r="J83" s="100">
        <f>SUMIF(gio_ky_3!$B$8:$B$413,Tong_hop!B83,gio_ky_3!$N$8:$N$413)</f>
        <v>0</v>
      </c>
      <c r="K83" s="82">
        <f t="shared" si="2"/>
        <v>4270500</v>
      </c>
      <c r="L83" s="79"/>
    </row>
    <row r="84" spans="1:12" ht="25.5" customHeight="1">
      <c r="A84" s="51">
        <f t="shared" si="3"/>
        <v>76</v>
      </c>
      <c r="B84" s="51" t="s">
        <v>296</v>
      </c>
      <c r="C84" s="77" t="s">
        <v>307</v>
      </c>
      <c r="D84" s="78" t="s">
        <v>152</v>
      </c>
      <c r="E84" s="51">
        <v>33</v>
      </c>
      <c r="F84" s="79" t="s">
        <v>232</v>
      </c>
      <c r="G84" s="80">
        <f>SUMIF(gio_ky_3!$B$8:$B$413,Tong_hop!B84,gio_ky_3!$K$8:$K$413)</f>
        <v>51.3</v>
      </c>
      <c r="H84" s="81">
        <v>65000</v>
      </c>
      <c r="I84" s="82">
        <f>SUMIF(gio_ky_3!$B$8:$B$413,Tong_hop!B84,gio_ky_3!$M$8:$M$413)</f>
        <v>3334500</v>
      </c>
      <c r="J84" s="100">
        <f>SUMIF(gio_ky_3!$B$8:$B$413,Tong_hop!B84,gio_ky_3!$N$8:$N$413)</f>
        <v>0</v>
      </c>
      <c r="K84" s="82">
        <f t="shared" si="2"/>
        <v>3334500</v>
      </c>
      <c r="L84" s="79"/>
    </row>
    <row r="85" spans="1:12" ht="25.5" customHeight="1">
      <c r="A85" s="51">
        <f t="shared" si="3"/>
        <v>77</v>
      </c>
      <c r="B85" s="51" t="s">
        <v>192</v>
      </c>
      <c r="C85" s="77" t="s">
        <v>66</v>
      </c>
      <c r="D85" s="78" t="s">
        <v>152</v>
      </c>
      <c r="E85" s="51">
        <v>33</v>
      </c>
      <c r="F85" s="79" t="s">
        <v>232</v>
      </c>
      <c r="G85" s="80">
        <f>SUMIF(gio_ky_3!$B$8:$B$413,Tong_hop!B85,gio_ky_3!$K$8:$K$413)</f>
        <v>65.7</v>
      </c>
      <c r="H85" s="81">
        <v>65000</v>
      </c>
      <c r="I85" s="82">
        <f>SUMIF(gio_ky_3!$B$8:$B$413,Tong_hop!B85,gio_ky_3!$M$8:$M$413)</f>
        <v>4270500</v>
      </c>
      <c r="J85" s="100">
        <f>SUMIF(gio_ky_3!$B$8:$B$413,Tong_hop!B85,gio_ky_3!$N$8:$N$413)</f>
        <v>0</v>
      </c>
      <c r="K85" s="82">
        <f t="shared" si="2"/>
        <v>4270500</v>
      </c>
      <c r="L85" s="79"/>
    </row>
    <row r="86" spans="1:12" ht="25.5" customHeight="1">
      <c r="A86" s="51">
        <f t="shared" si="3"/>
        <v>78</v>
      </c>
      <c r="B86" s="51" t="s">
        <v>193</v>
      </c>
      <c r="C86" s="77" t="s">
        <v>44</v>
      </c>
      <c r="D86" s="78" t="s">
        <v>67</v>
      </c>
      <c r="E86" s="51">
        <v>33</v>
      </c>
      <c r="F86" s="79" t="s">
        <v>232</v>
      </c>
      <c r="G86" s="80">
        <f>SUMIF(gio_ky_3!$B$8:$B$413,Tong_hop!B86,gio_ky_3!$K$8:$K$413)</f>
        <v>51.6</v>
      </c>
      <c r="H86" s="81">
        <v>65000</v>
      </c>
      <c r="I86" s="82">
        <f>SUMIF(gio_ky_3!$B$8:$B$413,Tong_hop!B86,gio_ky_3!$M$8:$M$413)</f>
        <v>3354000</v>
      </c>
      <c r="J86" s="100">
        <f>SUMIF(gio_ky_3!$B$8:$B$413,Tong_hop!B86,gio_ky_3!$N$8:$N$413)</f>
        <v>0</v>
      </c>
      <c r="K86" s="82">
        <f t="shared" si="2"/>
        <v>3354000</v>
      </c>
      <c r="L86" s="79"/>
    </row>
    <row r="87" spans="1:12" ht="25.5" customHeight="1">
      <c r="A87" s="51">
        <f t="shared" si="3"/>
        <v>79</v>
      </c>
      <c r="B87" s="51" t="s">
        <v>194</v>
      </c>
      <c r="C87" s="77" t="s">
        <v>68</v>
      </c>
      <c r="D87" s="78" t="s">
        <v>15</v>
      </c>
      <c r="E87" s="51">
        <v>33</v>
      </c>
      <c r="F87" s="79" t="s">
        <v>232</v>
      </c>
      <c r="G87" s="80">
        <f>SUMIF(gio_ky_3!$B$8:$B$413,Tong_hop!B87,gio_ky_3!$K$8:$K$413)</f>
        <v>50.3</v>
      </c>
      <c r="H87" s="81">
        <v>65000</v>
      </c>
      <c r="I87" s="82">
        <f>SUMIF(gio_ky_3!$B$8:$B$413,Tong_hop!B87,gio_ky_3!$M$8:$M$413)</f>
        <v>3269500</v>
      </c>
      <c r="J87" s="100">
        <f>SUMIF(gio_ky_3!$B$8:$B$413,Tong_hop!B87,gio_ky_3!$N$8:$N$413)</f>
        <v>0</v>
      </c>
      <c r="K87" s="82">
        <f t="shared" si="2"/>
        <v>3269500</v>
      </c>
      <c r="L87" s="79"/>
    </row>
    <row r="88" spans="1:12" ht="25.5" customHeight="1">
      <c r="A88" s="51">
        <f t="shared" si="3"/>
        <v>80</v>
      </c>
      <c r="B88" s="51" t="s">
        <v>195</v>
      </c>
      <c r="C88" s="77" t="s">
        <v>69</v>
      </c>
      <c r="D88" s="78" t="s">
        <v>70</v>
      </c>
      <c r="E88" s="51">
        <v>33</v>
      </c>
      <c r="F88" s="79" t="s">
        <v>232</v>
      </c>
      <c r="G88" s="80">
        <f>SUMIF(gio_ky_3!$B$8:$B$413,Tong_hop!B88,gio_ky_3!$K$8:$K$413)</f>
        <v>48.4</v>
      </c>
      <c r="H88" s="81">
        <v>65000</v>
      </c>
      <c r="I88" s="82">
        <f>SUMIF(gio_ky_3!$B$8:$B$413,Tong_hop!B88,gio_ky_3!$M$8:$M$413)</f>
        <v>3146000</v>
      </c>
      <c r="J88" s="100">
        <f>SUMIF(gio_ky_3!$B$8:$B$413,Tong_hop!B88,gio_ky_3!$N$8:$N$413)</f>
        <v>0</v>
      </c>
      <c r="K88" s="82">
        <f t="shared" si="2"/>
        <v>3146000</v>
      </c>
      <c r="L88" s="79"/>
    </row>
    <row r="89" spans="1:12" ht="25.5" customHeight="1">
      <c r="A89" s="53">
        <f t="shared" si="3"/>
        <v>81</v>
      </c>
      <c r="B89" s="53" t="s">
        <v>196</v>
      </c>
      <c r="C89" s="84" t="s">
        <v>57</v>
      </c>
      <c r="D89" s="85" t="s">
        <v>71</v>
      </c>
      <c r="E89" s="53">
        <v>33</v>
      </c>
      <c r="F89" s="86" t="s">
        <v>232</v>
      </c>
      <c r="G89" s="87">
        <f>SUMIF(gio_ky_3!$B$8:$B$413,Tong_hop!B89,gio_ky_3!$K$8:$K$413)</f>
        <v>53.4</v>
      </c>
      <c r="H89" s="88">
        <v>65000</v>
      </c>
      <c r="I89" s="89">
        <f>SUMIF(gio_ky_3!$B$8:$B$413,Tong_hop!B89,gio_ky_3!$M$8:$M$413)</f>
        <v>3471000</v>
      </c>
      <c r="J89" s="101">
        <f>SUMIF(gio_ky_3!$B$8:$B$413,Tong_hop!B89,gio_ky_3!$N$8:$N$413)</f>
        <v>0</v>
      </c>
      <c r="K89" s="89">
        <f t="shared" si="2"/>
        <v>3471000</v>
      </c>
      <c r="L89" s="86"/>
    </row>
    <row r="90" spans="1:12" hidden="1">
      <c r="A90" s="90"/>
      <c r="B90" s="50"/>
      <c r="C90" s="90"/>
      <c r="D90" s="90"/>
      <c r="E90" s="50"/>
      <c r="F90" s="90"/>
      <c r="G90" s="90"/>
      <c r="H90" s="90"/>
      <c r="I90" s="90"/>
      <c r="J90" s="90"/>
      <c r="K90" s="91">
        <f t="shared" si="2"/>
        <v>0</v>
      </c>
      <c r="L90" s="90"/>
    </row>
    <row r="91" spans="1:12" ht="21.75" customHeight="1">
      <c r="A91" s="114" t="s">
        <v>248</v>
      </c>
      <c r="B91" s="114"/>
      <c r="C91" s="114"/>
      <c r="D91" s="114"/>
      <c r="E91" s="114"/>
      <c r="F91" s="114"/>
      <c r="G91" s="92">
        <f>SUBTOTAL(9,G9:G89)</f>
        <v>7162.4999999999964</v>
      </c>
      <c r="H91" s="93"/>
      <c r="I91" s="94">
        <f>SUBTOTAL(9,I9:I89)</f>
        <v>465562500</v>
      </c>
      <c r="J91" s="94">
        <f>SUBTOTAL(9,J9:J89)</f>
        <v>4218500</v>
      </c>
      <c r="K91" s="94">
        <f t="shared" si="2"/>
        <v>461344000</v>
      </c>
      <c r="L91" s="93"/>
    </row>
    <row r="92" spans="1:12">
      <c r="I92" s="95"/>
      <c r="J92" s="95"/>
      <c r="K92" s="95"/>
    </row>
    <row r="93" spans="1:12" ht="18" customHeight="1">
      <c r="C93" s="115" t="s">
        <v>252</v>
      </c>
      <c r="D93" s="115"/>
      <c r="E93" s="69" t="s">
        <v>253</v>
      </c>
      <c r="F93" s="96">
        <f>K91</f>
        <v>461344000</v>
      </c>
      <c r="G93" s="97" t="s">
        <v>254</v>
      </c>
    </row>
    <row r="94" spans="1:12" ht="30.6" customHeight="1">
      <c r="C94" s="115" t="s">
        <v>255</v>
      </c>
      <c r="D94" s="115"/>
      <c r="E94" s="69" t="s">
        <v>253</v>
      </c>
      <c r="F94" s="116" t="str">
        <f>tien_so!C13</f>
        <v>Bốn trăm sáu mươi mốt triệu ba trăm bốn mươi bốn ngàn đồng./.</v>
      </c>
      <c r="G94" s="116"/>
      <c r="H94" s="116"/>
      <c r="I94" s="116"/>
      <c r="J94" s="98"/>
      <c r="K94" s="98"/>
    </row>
    <row r="96" spans="1:12" ht="15.6" customHeight="1">
      <c r="E96" s="117" t="s">
        <v>285</v>
      </c>
      <c r="F96" s="117"/>
      <c r="G96" s="117"/>
      <c r="H96" s="117"/>
      <c r="I96" s="117"/>
      <c r="J96" s="117"/>
      <c r="K96" s="117"/>
    </row>
    <row r="97" spans="5:11" ht="21" customHeight="1">
      <c r="E97" s="51">
        <v>1</v>
      </c>
      <c r="F97" s="79" t="s">
        <v>272</v>
      </c>
      <c r="G97" s="51">
        <f t="shared" ref="G97:G111" si="4">SUMIF($E$9:$E$89,E97,$G$9:$G$89)</f>
        <v>149.69999999999999</v>
      </c>
      <c r="H97" s="99"/>
      <c r="I97" s="82">
        <f t="shared" ref="I97:I111" si="5">SUMIF($E$9:$E$89,E97,$I$9:$I$89)</f>
        <v>9730500</v>
      </c>
      <c r="J97" s="82">
        <f>SUMIF($E$9:$E$89,E97,$J$9:$J$89)</f>
        <v>0</v>
      </c>
      <c r="K97" s="82">
        <f>SUMIF($E$9:$E$89,E97,$K$9:$K$89)</f>
        <v>9730500</v>
      </c>
    </row>
    <row r="98" spans="5:11" ht="21" customHeight="1">
      <c r="E98" s="51">
        <v>2</v>
      </c>
      <c r="F98" s="79" t="s">
        <v>273</v>
      </c>
      <c r="G98" s="51">
        <f t="shared" si="4"/>
        <v>514.1</v>
      </c>
      <c r="H98" s="99"/>
      <c r="I98" s="82">
        <f t="shared" si="5"/>
        <v>33416500</v>
      </c>
      <c r="J98" s="82">
        <f t="shared" ref="J98:J111" si="6">SUMIF($E$9:$E$89,E98,$J$9:$J$89)</f>
        <v>0</v>
      </c>
      <c r="K98" s="82">
        <f t="shared" ref="K98:K111" si="7">SUMIF($E$9:$E$89,E98,$K$9:$K$89)</f>
        <v>33416500</v>
      </c>
    </row>
    <row r="99" spans="5:11" ht="21" customHeight="1">
      <c r="E99" s="51">
        <v>3</v>
      </c>
      <c r="F99" s="79" t="s">
        <v>544</v>
      </c>
      <c r="G99" s="51">
        <f t="shared" si="4"/>
        <v>230.39999999999998</v>
      </c>
      <c r="H99" s="99"/>
      <c r="I99" s="82">
        <f t="shared" si="5"/>
        <v>14976000</v>
      </c>
      <c r="J99" s="82">
        <f t="shared" si="6"/>
        <v>4218500</v>
      </c>
      <c r="K99" s="82">
        <f t="shared" si="7"/>
        <v>10757500</v>
      </c>
    </row>
    <row r="100" spans="5:11" ht="21" customHeight="1">
      <c r="E100" s="51">
        <v>4</v>
      </c>
      <c r="F100" s="79" t="s">
        <v>274</v>
      </c>
      <c r="G100" s="51">
        <f t="shared" si="4"/>
        <v>117.80000000000001</v>
      </c>
      <c r="H100" s="99"/>
      <c r="I100" s="82">
        <f t="shared" si="5"/>
        <v>7657000</v>
      </c>
      <c r="J100" s="82">
        <f t="shared" si="6"/>
        <v>0</v>
      </c>
      <c r="K100" s="82">
        <f t="shared" si="7"/>
        <v>7657000</v>
      </c>
    </row>
    <row r="101" spans="5:11" ht="21" customHeight="1">
      <c r="E101" s="51">
        <v>5</v>
      </c>
      <c r="F101" s="79" t="s">
        <v>275</v>
      </c>
      <c r="G101" s="51">
        <f t="shared" si="4"/>
        <v>693.1</v>
      </c>
      <c r="H101" s="99"/>
      <c r="I101" s="82">
        <f t="shared" si="5"/>
        <v>45051500</v>
      </c>
      <c r="J101" s="82">
        <f t="shared" si="6"/>
        <v>0</v>
      </c>
      <c r="K101" s="82">
        <f t="shared" si="7"/>
        <v>45051500</v>
      </c>
    </row>
    <row r="102" spans="5:11" ht="21" customHeight="1">
      <c r="E102" s="51">
        <v>6</v>
      </c>
      <c r="F102" s="79" t="s">
        <v>545</v>
      </c>
      <c r="G102" s="51">
        <f t="shared" si="4"/>
        <v>884.3</v>
      </c>
      <c r="H102" s="99"/>
      <c r="I102" s="82">
        <f t="shared" si="5"/>
        <v>57479500</v>
      </c>
      <c r="J102" s="82">
        <f t="shared" si="6"/>
        <v>0</v>
      </c>
      <c r="K102" s="82">
        <f t="shared" si="7"/>
        <v>57479500</v>
      </c>
    </row>
    <row r="103" spans="5:11" ht="21" customHeight="1">
      <c r="E103" s="51">
        <v>7</v>
      </c>
      <c r="F103" s="79" t="s">
        <v>546</v>
      </c>
      <c r="G103" s="51">
        <f t="shared" si="4"/>
        <v>1565.8999999999996</v>
      </c>
      <c r="H103" s="99"/>
      <c r="I103" s="82">
        <f t="shared" si="5"/>
        <v>101783500</v>
      </c>
      <c r="J103" s="82">
        <f t="shared" si="6"/>
        <v>0</v>
      </c>
      <c r="K103" s="82">
        <f t="shared" si="7"/>
        <v>101783500</v>
      </c>
    </row>
    <row r="104" spans="5:11" ht="21" customHeight="1">
      <c r="E104" s="51">
        <v>8</v>
      </c>
      <c r="F104" s="79" t="s">
        <v>276</v>
      </c>
      <c r="G104" s="51">
        <f t="shared" si="4"/>
        <v>207.79999999999998</v>
      </c>
      <c r="H104" s="99"/>
      <c r="I104" s="82">
        <f t="shared" si="5"/>
        <v>13507000</v>
      </c>
      <c r="J104" s="82">
        <f t="shared" si="6"/>
        <v>0</v>
      </c>
      <c r="K104" s="82">
        <f t="shared" si="7"/>
        <v>13507000</v>
      </c>
    </row>
    <row r="105" spans="5:11" ht="21" customHeight="1">
      <c r="E105" s="51">
        <v>9</v>
      </c>
      <c r="F105" s="79" t="s">
        <v>277</v>
      </c>
      <c r="G105" s="51">
        <f t="shared" si="4"/>
        <v>751.9</v>
      </c>
      <c r="H105" s="99"/>
      <c r="I105" s="82">
        <f t="shared" si="5"/>
        <v>48873500</v>
      </c>
      <c r="J105" s="82">
        <f t="shared" si="6"/>
        <v>0</v>
      </c>
      <c r="K105" s="82">
        <f t="shared" si="7"/>
        <v>48873500</v>
      </c>
    </row>
    <row r="106" spans="5:11" ht="21" customHeight="1">
      <c r="E106" s="51">
        <v>10</v>
      </c>
      <c r="F106" s="79" t="s">
        <v>278</v>
      </c>
      <c r="G106" s="51">
        <f t="shared" si="4"/>
        <v>750.30000000000007</v>
      </c>
      <c r="H106" s="99"/>
      <c r="I106" s="82">
        <f t="shared" si="5"/>
        <v>48769500</v>
      </c>
      <c r="J106" s="82">
        <f t="shared" si="6"/>
        <v>0</v>
      </c>
      <c r="K106" s="82">
        <f t="shared" si="7"/>
        <v>48769500</v>
      </c>
    </row>
    <row r="107" spans="5:11" ht="21" customHeight="1">
      <c r="E107" s="51">
        <v>11</v>
      </c>
      <c r="F107" s="79" t="s">
        <v>279</v>
      </c>
      <c r="G107" s="51">
        <f t="shared" si="4"/>
        <v>408.99999999999994</v>
      </c>
      <c r="H107" s="99"/>
      <c r="I107" s="82">
        <f t="shared" si="5"/>
        <v>26585000</v>
      </c>
      <c r="J107" s="82">
        <f t="shared" si="6"/>
        <v>0</v>
      </c>
      <c r="K107" s="82">
        <f t="shared" si="7"/>
        <v>26585000</v>
      </c>
    </row>
    <row r="108" spans="5:11" ht="21" customHeight="1">
      <c r="E108" s="51">
        <v>12</v>
      </c>
      <c r="F108" s="79" t="s">
        <v>280</v>
      </c>
      <c r="G108" s="51">
        <f t="shared" si="4"/>
        <v>201.2</v>
      </c>
      <c r="H108" s="99"/>
      <c r="I108" s="82">
        <f t="shared" si="5"/>
        <v>13078000</v>
      </c>
      <c r="J108" s="82">
        <f t="shared" si="6"/>
        <v>0</v>
      </c>
      <c r="K108" s="82">
        <f t="shared" si="7"/>
        <v>13078000</v>
      </c>
    </row>
    <row r="109" spans="5:11" ht="21" customHeight="1">
      <c r="E109" s="51">
        <v>14</v>
      </c>
      <c r="F109" s="79" t="s">
        <v>281</v>
      </c>
      <c r="G109" s="51">
        <f t="shared" si="4"/>
        <v>0</v>
      </c>
      <c r="H109" s="99"/>
      <c r="I109" s="82">
        <f t="shared" si="5"/>
        <v>0</v>
      </c>
      <c r="J109" s="82">
        <f t="shared" si="6"/>
        <v>0</v>
      </c>
      <c r="K109" s="82">
        <f t="shared" si="7"/>
        <v>0</v>
      </c>
    </row>
    <row r="110" spans="5:11" ht="21" customHeight="1">
      <c r="E110" s="51">
        <v>23</v>
      </c>
      <c r="F110" s="79" t="s">
        <v>282</v>
      </c>
      <c r="G110" s="51">
        <f t="shared" si="4"/>
        <v>197.7</v>
      </c>
      <c r="H110" s="99"/>
      <c r="I110" s="82">
        <f t="shared" si="5"/>
        <v>12850500</v>
      </c>
      <c r="J110" s="82">
        <f t="shared" si="6"/>
        <v>0</v>
      </c>
      <c r="K110" s="82">
        <f t="shared" si="7"/>
        <v>12850500</v>
      </c>
    </row>
    <row r="111" spans="5:11" ht="21" customHeight="1">
      <c r="E111" s="51">
        <v>33</v>
      </c>
      <c r="F111" s="79" t="s">
        <v>283</v>
      </c>
      <c r="G111" s="51">
        <f t="shared" si="4"/>
        <v>489.3</v>
      </c>
      <c r="H111" s="99"/>
      <c r="I111" s="82">
        <f t="shared" si="5"/>
        <v>31804500</v>
      </c>
      <c r="J111" s="82">
        <f t="shared" si="6"/>
        <v>0</v>
      </c>
      <c r="K111" s="82">
        <f t="shared" si="7"/>
        <v>31804500</v>
      </c>
    </row>
    <row r="112" spans="5:11">
      <c r="E112" s="102"/>
      <c r="F112" s="102" t="s">
        <v>284</v>
      </c>
      <c r="G112" s="103">
        <f>SUM(G97:G111)</f>
        <v>7162.4999999999991</v>
      </c>
      <c r="H112" s="93"/>
      <c r="I112" s="104">
        <f>SUM(I97:I111)</f>
        <v>465562500</v>
      </c>
      <c r="J112" s="104">
        <f>SUM(J97:J111)</f>
        <v>4218500</v>
      </c>
      <c r="K112" s="104">
        <f>SUM(K97:K111)</f>
        <v>461344000</v>
      </c>
    </row>
  </sheetData>
  <autoFilter ref="B8:I94"/>
  <mergeCells count="10">
    <mergeCell ref="E96:K96"/>
    <mergeCell ref="A4:L4"/>
    <mergeCell ref="A5:L5"/>
    <mergeCell ref="A6:L6"/>
    <mergeCell ref="A1:E1"/>
    <mergeCell ref="A2:E2"/>
    <mergeCell ref="A91:F91"/>
    <mergeCell ref="C94:D94"/>
    <mergeCell ref="C93:D93"/>
    <mergeCell ref="F94:I94"/>
  </mergeCells>
  <phoneticPr fontId="1" type="noConversion"/>
  <pageMargins left="0.44" right="0.18" top="0.36" bottom="0.39" header="0.27" footer="0.21"/>
  <pageSetup paperSize="9" scale="9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T413"/>
  <sheetViews>
    <sheetView showZeros="0" workbookViewId="0">
      <pane ySplit="7" topLeftCell="A26" activePane="bottomLeft" state="frozen"/>
      <selection pane="bottomLeft" activeCell="H10" sqref="H10"/>
    </sheetView>
  </sheetViews>
  <sheetFormatPr defaultRowHeight="15.75"/>
  <cols>
    <col min="1" max="1" width="5" style="19" customWidth="1"/>
    <col min="2" max="2" width="7" style="19" customWidth="1"/>
    <col min="3" max="3" width="15.5" style="20" bestFit="1" customWidth="1"/>
    <col min="4" max="4" width="7.5" style="20" bestFit="1" customWidth="1"/>
    <col min="5" max="5" width="4.125" style="19" customWidth="1"/>
    <col min="6" max="6" width="27.75" style="20" bestFit="1" customWidth="1"/>
    <col min="7" max="7" width="9.25" style="19" bestFit="1" customWidth="1"/>
    <col min="8" max="8" width="28.375" style="20" bestFit="1" customWidth="1"/>
    <col min="9" max="9" width="10.625" style="19" bestFit="1" customWidth="1"/>
    <col min="10" max="10" width="5.375" style="19" customWidth="1"/>
    <col min="11" max="11" width="9.875" style="21" bestFit="1" customWidth="1"/>
    <col min="12" max="12" width="7.125" style="19" bestFit="1" customWidth="1"/>
    <col min="13" max="13" width="13.25" style="20" bestFit="1" customWidth="1"/>
    <col min="14" max="15" width="13.25" style="20" customWidth="1"/>
    <col min="16" max="16" width="11.375" style="20" customWidth="1"/>
    <col min="17" max="17" width="10.25" style="20" hidden="1" customWidth="1"/>
    <col min="18" max="20" width="9" style="20" hidden="1" customWidth="1"/>
    <col min="21" max="16384" width="9" style="20"/>
  </cols>
  <sheetData>
    <row r="1" spans="1:20">
      <c r="A1" s="120" t="s">
        <v>246</v>
      </c>
      <c r="B1" s="120"/>
      <c r="C1" s="120"/>
      <c r="D1" s="120"/>
      <c r="E1" s="120"/>
    </row>
    <row r="2" spans="1:20">
      <c r="A2" s="121" t="s">
        <v>247</v>
      </c>
      <c r="B2" s="121"/>
      <c r="C2" s="121"/>
      <c r="D2" s="121"/>
      <c r="E2" s="121"/>
    </row>
    <row r="4" spans="1:20" ht="18.75" customHeight="1">
      <c r="A4" s="123" t="s">
        <v>383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20" ht="18.75" customHeight="1">
      <c r="A5" s="124" t="s">
        <v>551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</row>
    <row r="6" spans="1:20" s="23" customFormat="1" ht="15">
      <c r="A6" s="22"/>
      <c r="B6" s="22"/>
      <c r="E6" s="22"/>
      <c r="G6" s="22"/>
      <c r="I6" s="22"/>
      <c r="J6" s="22"/>
      <c r="K6" s="24"/>
      <c r="L6" s="22"/>
    </row>
    <row r="7" spans="1:20" s="25" customFormat="1" ht="42.75" customHeight="1">
      <c r="A7" s="105" t="s">
        <v>239</v>
      </c>
      <c r="B7" s="105" t="s">
        <v>233</v>
      </c>
      <c r="C7" s="106" t="s">
        <v>234</v>
      </c>
      <c r="D7" s="107" t="s">
        <v>235</v>
      </c>
      <c r="E7" s="105" t="s">
        <v>237</v>
      </c>
      <c r="F7" s="105" t="s">
        <v>238</v>
      </c>
      <c r="G7" s="105" t="s">
        <v>249</v>
      </c>
      <c r="H7" s="105" t="s">
        <v>236</v>
      </c>
      <c r="I7" s="105" t="s">
        <v>261</v>
      </c>
      <c r="J7" s="105" t="s">
        <v>245</v>
      </c>
      <c r="K7" s="108" t="s">
        <v>241</v>
      </c>
      <c r="L7" s="105" t="s">
        <v>242</v>
      </c>
      <c r="M7" s="105" t="s">
        <v>243</v>
      </c>
      <c r="N7" s="105" t="s">
        <v>548</v>
      </c>
      <c r="O7" s="105" t="s">
        <v>547</v>
      </c>
      <c r="P7" s="105" t="s">
        <v>244</v>
      </c>
      <c r="Q7" s="25" t="s">
        <v>95</v>
      </c>
      <c r="R7" s="25" t="s">
        <v>349</v>
      </c>
      <c r="S7" s="58" t="s">
        <v>350</v>
      </c>
      <c r="T7" s="25" t="s">
        <v>352</v>
      </c>
    </row>
    <row r="8" spans="1:20" s="23" customFormat="1" ht="27" customHeight="1">
      <c r="A8" s="26">
        <v>1</v>
      </c>
      <c r="B8" s="26" t="s">
        <v>384</v>
      </c>
      <c r="C8" s="27" t="s">
        <v>35</v>
      </c>
      <c r="D8" s="54" t="s">
        <v>423</v>
      </c>
      <c r="E8" s="28">
        <v>1</v>
      </c>
      <c r="F8" s="1" t="s">
        <v>424</v>
      </c>
      <c r="G8" s="26" t="s">
        <v>472</v>
      </c>
      <c r="H8" s="31" t="s">
        <v>510</v>
      </c>
      <c r="I8" s="26" t="s">
        <v>97</v>
      </c>
      <c r="J8" s="26" t="s">
        <v>96</v>
      </c>
      <c r="K8" s="48">
        <v>33</v>
      </c>
      <c r="L8" s="29">
        <v>65000</v>
      </c>
      <c r="M8" s="30">
        <f t="shared" ref="M8:M71" si="0">L8*K8</f>
        <v>2145000</v>
      </c>
      <c r="N8" s="30"/>
      <c r="O8" s="30">
        <f>M8-N8</f>
        <v>2145000</v>
      </c>
      <c r="P8" s="1" t="s">
        <v>98</v>
      </c>
      <c r="Q8" s="23" t="s">
        <v>148</v>
      </c>
      <c r="R8" s="23">
        <v>22</v>
      </c>
      <c r="S8" s="58" t="s">
        <v>351</v>
      </c>
      <c r="T8" s="23" t="s">
        <v>378</v>
      </c>
    </row>
    <row r="9" spans="1:20" s="23" customFormat="1" ht="27" customHeight="1">
      <c r="A9" s="26">
        <f>A8+1</f>
        <v>2</v>
      </c>
      <c r="B9" s="26" t="s">
        <v>384</v>
      </c>
      <c r="C9" s="27" t="s">
        <v>35</v>
      </c>
      <c r="D9" s="54" t="s">
        <v>423</v>
      </c>
      <c r="E9" s="28">
        <v>1</v>
      </c>
      <c r="F9" s="1" t="s">
        <v>424</v>
      </c>
      <c r="G9" s="26" t="s">
        <v>472</v>
      </c>
      <c r="H9" s="31" t="s">
        <v>510</v>
      </c>
      <c r="I9" s="26" t="s">
        <v>97</v>
      </c>
      <c r="J9" s="26" t="s">
        <v>102</v>
      </c>
      <c r="K9" s="48">
        <v>12</v>
      </c>
      <c r="L9" s="29">
        <v>65000</v>
      </c>
      <c r="M9" s="30">
        <f t="shared" si="0"/>
        <v>780000</v>
      </c>
      <c r="N9" s="30"/>
      <c r="O9" s="30">
        <f t="shared" ref="O9:O72" si="1">M9-N9</f>
        <v>780000</v>
      </c>
      <c r="P9" s="1" t="s">
        <v>98</v>
      </c>
      <c r="Q9" s="23" t="s">
        <v>148</v>
      </c>
      <c r="R9" s="23">
        <v>8</v>
      </c>
      <c r="S9" s="58" t="s">
        <v>351</v>
      </c>
      <c r="T9" s="23" t="s">
        <v>378</v>
      </c>
    </row>
    <row r="10" spans="1:20" s="23" customFormat="1" ht="27" customHeight="1">
      <c r="A10" s="26">
        <f t="shared" ref="A10:A73" si="2">A9+1</f>
        <v>3</v>
      </c>
      <c r="B10" s="26" t="s">
        <v>384</v>
      </c>
      <c r="C10" s="27" t="s">
        <v>35</v>
      </c>
      <c r="D10" s="54" t="s">
        <v>423</v>
      </c>
      <c r="E10" s="28">
        <v>1</v>
      </c>
      <c r="F10" s="1" t="s">
        <v>424</v>
      </c>
      <c r="G10" s="26" t="s">
        <v>472</v>
      </c>
      <c r="H10" s="31" t="s">
        <v>510</v>
      </c>
      <c r="I10" s="26" t="s">
        <v>97</v>
      </c>
      <c r="J10" s="26" t="s">
        <v>100</v>
      </c>
      <c r="K10" s="48">
        <v>1</v>
      </c>
      <c r="L10" s="29">
        <v>65000</v>
      </c>
      <c r="M10" s="30">
        <f t="shared" si="0"/>
        <v>65000</v>
      </c>
      <c r="N10" s="30"/>
      <c r="O10" s="30">
        <f t="shared" si="1"/>
        <v>65000</v>
      </c>
      <c r="P10" s="1" t="s">
        <v>98</v>
      </c>
      <c r="Q10" s="23" t="s">
        <v>148</v>
      </c>
      <c r="R10" s="23">
        <v>8</v>
      </c>
      <c r="S10" s="58" t="s">
        <v>351</v>
      </c>
      <c r="T10" s="23" t="s">
        <v>378</v>
      </c>
    </row>
    <row r="11" spans="1:20" s="23" customFormat="1" ht="27" customHeight="1">
      <c r="A11" s="26">
        <f t="shared" si="2"/>
        <v>4</v>
      </c>
      <c r="B11" s="26" t="s">
        <v>384</v>
      </c>
      <c r="C11" s="27" t="s">
        <v>35</v>
      </c>
      <c r="D11" s="54" t="s">
        <v>423</v>
      </c>
      <c r="E11" s="28">
        <v>1</v>
      </c>
      <c r="F11" s="1" t="s">
        <v>424</v>
      </c>
      <c r="G11" s="26" t="s">
        <v>472</v>
      </c>
      <c r="H11" s="31" t="s">
        <v>510</v>
      </c>
      <c r="I11" s="26" t="s">
        <v>97</v>
      </c>
      <c r="J11" s="26" t="s">
        <v>101</v>
      </c>
      <c r="K11" s="48">
        <v>2.4</v>
      </c>
      <c r="L11" s="29">
        <v>65000</v>
      </c>
      <c r="M11" s="30">
        <f t="shared" si="0"/>
        <v>156000</v>
      </c>
      <c r="N11" s="30"/>
      <c r="O11" s="30">
        <f t="shared" si="1"/>
        <v>156000</v>
      </c>
      <c r="P11" s="1" t="s">
        <v>98</v>
      </c>
      <c r="Q11" s="23" t="s">
        <v>148</v>
      </c>
      <c r="R11" s="23">
        <v>1</v>
      </c>
      <c r="S11" s="58" t="s">
        <v>351</v>
      </c>
      <c r="T11" s="23" t="s">
        <v>378</v>
      </c>
    </row>
    <row r="12" spans="1:20" s="23" customFormat="1" ht="27" customHeight="1">
      <c r="A12" s="26">
        <f t="shared" si="2"/>
        <v>5</v>
      </c>
      <c r="B12" s="26" t="s">
        <v>294</v>
      </c>
      <c r="C12" s="27" t="s">
        <v>304</v>
      </c>
      <c r="D12" s="54" t="s">
        <v>104</v>
      </c>
      <c r="E12" s="28">
        <v>1</v>
      </c>
      <c r="F12" s="1" t="s">
        <v>220</v>
      </c>
      <c r="G12" s="26" t="s">
        <v>147</v>
      </c>
      <c r="H12" s="31" t="s">
        <v>72</v>
      </c>
      <c r="I12" s="26" t="s">
        <v>97</v>
      </c>
      <c r="J12" s="26" t="s">
        <v>96</v>
      </c>
      <c r="K12" s="48">
        <v>45</v>
      </c>
      <c r="L12" s="29">
        <v>65000</v>
      </c>
      <c r="M12" s="30">
        <f t="shared" si="0"/>
        <v>2925000</v>
      </c>
      <c r="N12" s="30"/>
      <c r="O12" s="30">
        <f t="shared" si="1"/>
        <v>2925000</v>
      </c>
      <c r="P12" s="1" t="s">
        <v>98</v>
      </c>
      <c r="Q12" s="23" t="s">
        <v>148</v>
      </c>
      <c r="R12" s="23">
        <v>1</v>
      </c>
      <c r="S12" s="58" t="s">
        <v>351</v>
      </c>
      <c r="T12" s="23" t="s">
        <v>378</v>
      </c>
    </row>
    <row r="13" spans="1:20" s="23" customFormat="1" ht="27" customHeight="1">
      <c r="A13" s="26">
        <f t="shared" si="2"/>
        <v>6</v>
      </c>
      <c r="B13" s="26" t="s">
        <v>294</v>
      </c>
      <c r="C13" s="27" t="s">
        <v>304</v>
      </c>
      <c r="D13" s="54" t="s">
        <v>104</v>
      </c>
      <c r="E13" s="28">
        <v>1</v>
      </c>
      <c r="F13" s="1" t="s">
        <v>220</v>
      </c>
      <c r="G13" s="26" t="s">
        <v>147</v>
      </c>
      <c r="H13" s="31" t="s">
        <v>72</v>
      </c>
      <c r="I13" s="26" t="s">
        <v>97</v>
      </c>
      <c r="J13" s="26" t="s">
        <v>102</v>
      </c>
      <c r="K13" s="48">
        <v>22.5</v>
      </c>
      <c r="L13" s="29">
        <v>65000</v>
      </c>
      <c r="M13" s="30">
        <f t="shared" si="0"/>
        <v>1462500</v>
      </c>
      <c r="N13" s="30"/>
      <c r="O13" s="30">
        <f t="shared" si="1"/>
        <v>1462500</v>
      </c>
      <c r="P13" s="1" t="s">
        <v>98</v>
      </c>
      <c r="Q13" s="23" t="s">
        <v>142</v>
      </c>
      <c r="R13" s="23">
        <v>22</v>
      </c>
      <c r="S13" s="58" t="s">
        <v>351</v>
      </c>
      <c r="T13" s="23" t="s">
        <v>372</v>
      </c>
    </row>
    <row r="14" spans="1:20" s="23" customFormat="1" ht="27" customHeight="1">
      <c r="A14" s="26">
        <f t="shared" si="2"/>
        <v>7</v>
      </c>
      <c r="B14" s="26" t="s">
        <v>294</v>
      </c>
      <c r="C14" s="27" t="s">
        <v>304</v>
      </c>
      <c r="D14" s="54" t="s">
        <v>104</v>
      </c>
      <c r="E14" s="28">
        <v>1</v>
      </c>
      <c r="F14" s="1" t="s">
        <v>220</v>
      </c>
      <c r="G14" s="26" t="s">
        <v>147</v>
      </c>
      <c r="H14" s="31" t="s">
        <v>72</v>
      </c>
      <c r="I14" s="26" t="s">
        <v>97</v>
      </c>
      <c r="J14" s="26" t="s">
        <v>102</v>
      </c>
      <c r="K14" s="48">
        <v>22.5</v>
      </c>
      <c r="L14" s="29">
        <v>65000</v>
      </c>
      <c r="M14" s="30">
        <f t="shared" si="0"/>
        <v>1462500</v>
      </c>
      <c r="N14" s="30"/>
      <c r="O14" s="30">
        <f t="shared" si="1"/>
        <v>1462500</v>
      </c>
      <c r="P14" s="1" t="s">
        <v>98</v>
      </c>
      <c r="Q14" s="23" t="s">
        <v>142</v>
      </c>
      <c r="R14" s="23">
        <v>8</v>
      </c>
      <c r="S14" s="58" t="s">
        <v>351</v>
      </c>
      <c r="T14" s="23" t="s">
        <v>372</v>
      </c>
    </row>
    <row r="15" spans="1:20" s="23" customFormat="1" ht="27" customHeight="1">
      <c r="A15" s="26">
        <f t="shared" si="2"/>
        <v>8</v>
      </c>
      <c r="B15" s="26" t="s">
        <v>294</v>
      </c>
      <c r="C15" s="27" t="s">
        <v>304</v>
      </c>
      <c r="D15" s="54" t="s">
        <v>104</v>
      </c>
      <c r="E15" s="28">
        <v>1</v>
      </c>
      <c r="F15" s="1" t="s">
        <v>220</v>
      </c>
      <c r="G15" s="26" t="s">
        <v>147</v>
      </c>
      <c r="H15" s="31" t="s">
        <v>72</v>
      </c>
      <c r="I15" s="26" t="s">
        <v>97</v>
      </c>
      <c r="J15" s="26" t="s">
        <v>100</v>
      </c>
      <c r="K15" s="48">
        <v>3.2</v>
      </c>
      <c r="L15" s="29">
        <v>65000</v>
      </c>
      <c r="M15" s="30">
        <f t="shared" si="0"/>
        <v>208000</v>
      </c>
      <c r="N15" s="30"/>
      <c r="O15" s="30">
        <f t="shared" si="1"/>
        <v>208000</v>
      </c>
      <c r="P15" s="1" t="s">
        <v>98</v>
      </c>
      <c r="Q15" s="23" t="s">
        <v>142</v>
      </c>
      <c r="R15" s="23">
        <v>1</v>
      </c>
      <c r="S15" s="58" t="s">
        <v>351</v>
      </c>
      <c r="T15" s="23" t="s">
        <v>372</v>
      </c>
    </row>
    <row r="16" spans="1:20" s="23" customFormat="1" ht="27" customHeight="1">
      <c r="A16" s="26">
        <f t="shared" si="2"/>
        <v>9</v>
      </c>
      <c r="B16" s="26" t="s">
        <v>294</v>
      </c>
      <c r="C16" s="27" t="s">
        <v>304</v>
      </c>
      <c r="D16" s="54" t="s">
        <v>104</v>
      </c>
      <c r="E16" s="28">
        <v>1</v>
      </c>
      <c r="F16" s="1" t="s">
        <v>220</v>
      </c>
      <c r="G16" s="26" t="s">
        <v>147</v>
      </c>
      <c r="H16" s="31" t="s">
        <v>72</v>
      </c>
      <c r="I16" s="26" t="s">
        <v>97</v>
      </c>
      <c r="J16" s="26" t="s">
        <v>101</v>
      </c>
      <c r="K16" s="48">
        <v>8.1</v>
      </c>
      <c r="L16" s="29">
        <v>65000</v>
      </c>
      <c r="M16" s="30">
        <f t="shared" si="0"/>
        <v>526500</v>
      </c>
      <c r="N16" s="30"/>
      <c r="O16" s="30">
        <f t="shared" si="1"/>
        <v>526500</v>
      </c>
      <c r="P16" s="1" t="s">
        <v>98</v>
      </c>
      <c r="Q16" s="23" t="s">
        <v>142</v>
      </c>
      <c r="R16" s="23">
        <v>1</v>
      </c>
      <c r="S16" s="58" t="s">
        <v>351</v>
      </c>
      <c r="T16" s="23" t="s">
        <v>372</v>
      </c>
    </row>
    <row r="17" spans="1:20" s="23" customFormat="1" ht="27" customHeight="1">
      <c r="A17" s="26">
        <f t="shared" si="2"/>
        <v>10</v>
      </c>
      <c r="B17" s="26" t="s">
        <v>111</v>
      </c>
      <c r="C17" s="27" t="s">
        <v>20</v>
      </c>
      <c r="D17" s="54" t="s">
        <v>21</v>
      </c>
      <c r="E17" s="28">
        <v>2</v>
      </c>
      <c r="F17" s="1" t="s">
        <v>211</v>
      </c>
      <c r="G17" s="26" t="s">
        <v>110</v>
      </c>
      <c r="H17" s="31" t="s">
        <v>197</v>
      </c>
      <c r="I17" s="26" t="s">
        <v>97</v>
      </c>
      <c r="J17" s="26" t="s">
        <v>96</v>
      </c>
      <c r="K17" s="48">
        <v>45</v>
      </c>
      <c r="L17" s="29">
        <v>65000</v>
      </c>
      <c r="M17" s="30">
        <f t="shared" si="0"/>
        <v>2925000</v>
      </c>
      <c r="N17" s="30"/>
      <c r="O17" s="30">
        <f t="shared" si="1"/>
        <v>2925000</v>
      </c>
      <c r="P17" s="1" t="s">
        <v>98</v>
      </c>
      <c r="Q17" s="23" t="s">
        <v>143</v>
      </c>
      <c r="R17" s="23">
        <v>22</v>
      </c>
      <c r="S17" s="58" t="s">
        <v>351</v>
      </c>
      <c r="T17" s="23" t="s">
        <v>373</v>
      </c>
    </row>
    <row r="18" spans="1:20" s="23" customFormat="1" ht="27" customHeight="1">
      <c r="A18" s="26">
        <f t="shared" si="2"/>
        <v>11</v>
      </c>
      <c r="B18" s="26" t="s">
        <v>111</v>
      </c>
      <c r="C18" s="27" t="s">
        <v>20</v>
      </c>
      <c r="D18" s="54" t="s">
        <v>21</v>
      </c>
      <c r="E18" s="28">
        <v>2</v>
      </c>
      <c r="F18" s="1" t="s">
        <v>211</v>
      </c>
      <c r="G18" s="26" t="s">
        <v>110</v>
      </c>
      <c r="H18" s="31" t="s">
        <v>197</v>
      </c>
      <c r="I18" s="26" t="s">
        <v>97</v>
      </c>
      <c r="J18" s="26" t="s">
        <v>102</v>
      </c>
      <c r="K18" s="48">
        <v>22.5</v>
      </c>
      <c r="L18" s="29">
        <v>65000</v>
      </c>
      <c r="M18" s="30">
        <f t="shared" si="0"/>
        <v>1462500</v>
      </c>
      <c r="N18" s="30"/>
      <c r="O18" s="30">
        <f t="shared" si="1"/>
        <v>1462500</v>
      </c>
      <c r="P18" s="1" t="s">
        <v>98</v>
      </c>
      <c r="Q18" s="23" t="s">
        <v>143</v>
      </c>
      <c r="R18" s="23">
        <v>8</v>
      </c>
      <c r="S18" s="58" t="s">
        <v>351</v>
      </c>
      <c r="T18" s="23" t="s">
        <v>373</v>
      </c>
    </row>
    <row r="19" spans="1:20" s="23" customFormat="1" ht="27" customHeight="1">
      <c r="A19" s="26">
        <f t="shared" si="2"/>
        <v>12</v>
      </c>
      <c r="B19" s="26" t="s">
        <v>111</v>
      </c>
      <c r="C19" s="27" t="s">
        <v>20</v>
      </c>
      <c r="D19" s="54" t="s">
        <v>21</v>
      </c>
      <c r="E19" s="28">
        <v>2</v>
      </c>
      <c r="F19" s="1" t="s">
        <v>211</v>
      </c>
      <c r="G19" s="26" t="s">
        <v>110</v>
      </c>
      <c r="H19" s="31" t="s">
        <v>197</v>
      </c>
      <c r="I19" s="26" t="s">
        <v>97</v>
      </c>
      <c r="J19" s="26" t="s">
        <v>100</v>
      </c>
      <c r="K19" s="48">
        <v>0.8</v>
      </c>
      <c r="L19" s="29">
        <v>65000</v>
      </c>
      <c r="M19" s="30">
        <f t="shared" si="0"/>
        <v>52000</v>
      </c>
      <c r="N19" s="30"/>
      <c r="O19" s="30">
        <f t="shared" si="1"/>
        <v>52000</v>
      </c>
      <c r="P19" s="1" t="s">
        <v>98</v>
      </c>
      <c r="Q19" s="23" t="s">
        <v>143</v>
      </c>
      <c r="R19" s="23">
        <v>8</v>
      </c>
      <c r="S19" s="58" t="s">
        <v>351</v>
      </c>
      <c r="T19" s="23" t="s">
        <v>373</v>
      </c>
    </row>
    <row r="20" spans="1:20" s="23" customFormat="1" ht="27" customHeight="1">
      <c r="A20" s="26">
        <f t="shared" si="2"/>
        <v>13</v>
      </c>
      <c r="B20" s="26" t="s">
        <v>111</v>
      </c>
      <c r="C20" s="27" t="s">
        <v>20</v>
      </c>
      <c r="D20" s="54" t="s">
        <v>21</v>
      </c>
      <c r="E20" s="28">
        <v>2</v>
      </c>
      <c r="F20" s="1" t="s">
        <v>211</v>
      </c>
      <c r="G20" s="26" t="s">
        <v>110</v>
      </c>
      <c r="H20" s="31" t="s">
        <v>197</v>
      </c>
      <c r="I20" s="26" t="s">
        <v>97</v>
      </c>
      <c r="J20" s="26" t="s">
        <v>101</v>
      </c>
      <c r="K20" s="48">
        <v>2.1</v>
      </c>
      <c r="L20" s="29">
        <v>65000</v>
      </c>
      <c r="M20" s="30">
        <f t="shared" si="0"/>
        <v>136500</v>
      </c>
      <c r="N20" s="30"/>
      <c r="O20" s="30">
        <f t="shared" si="1"/>
        <v>136500</v>
      </c>
      <c r="P20" s="1" t="s">
        <v>98</v>
      </c>
      <c r="Q20" s="23" t="s">
        <v>143</v>
      </c>
      <c r="R20" s="23">
        <v>1</v>
      </c>
      <c r="S20" s="58" t="s">
        <v>351</v>
      </c>
      <c r="T20" s="23" t="s">
        <v>373</v>
      </c>
    </row>
    <row r="21" spans="1:20" s="23" customFormat="1" ht="27" customHeight="1">
      <c r="A21" s="26">
        <f t="shared" si="2"/>
        <v>14</v>
      </c>
      <c r="B21" s="26" t="s">
        <v>286</v>
      </c>
      <c r="C21" s="27" t="s">
        <v>297</v>
      </c>
      <c r="D21" s="54" t="s">
        <v>22</v>
      </c>
      <c r="E21" s="28">
        <v>2</v>
      </c>
      <c r="F21" s="1" t="s">
        <v>212</v>
      </c>
      <c r="G21" s="26" t="s">
        <v>112</v>
      </c>
      <c r="H21" s="31" t="s">
        <v>198</v>
      </c>
      <c r="I21" s="26" t="s">
        <v>97</v>
      </c>
      <c r="J21" s="26" t="s">
        <v>96</v>
      </c>
      <c r="K21" s="48">
        <v>45</v>
      </c>
      <c r="L21" s="29">
        <v>65000</v>
      </c>
      <c r="M21" s="30">
        <f t="shared" si="0"/>
        <v>2925000</v>
      </c>
      <c r="N21" s="30"/>
      <c r="O21" s="30">
        <f t="shared" si="1"/>
        <v>2925000</v>
      </c>
      <c r="P21" s="1" t="s">
        <v>98</v>
      </c>
      <c r="Q21" s="23" t="s">
        <v>143</v>
      </c>
      <c r="R21" s="23">
        <v>1</v>
      </c>
      <c r="S21" s="58" t="s">
        <v>351</v>
      </c>
      <c r="T21" s="23" t="s">
        <v>373</v>
      </c>
    </row>
    <row r="22" spans="1:20" s="23" customFormat="1" ht="27" customHeight="1">
      <c r="A22" s="26">
        <f t="shared" si="2"/>
        <v>15</v>
      </c>
      <c r="B22" s="26" t="s">
        <v>286</v>
      </c>
      <c r="C22" s="27" t="s">
        <v>297</v>
      </c>
      <c r="D22" s="54" t="s">
        <v>22</v>
      </c>
      <c r="E22" s="28">
        <v>2</v>
      </c>
      <c r="F22" s="1" t="s">
        <v>212</v>
      </c>
      <c r="G22" s="26" t="s">
        <v>112</v>
      </c>
      <c r="H22" s="31" t="s">
        <v>198</v>
      </c>
      <c r="I22" s="26" t="s">
        <v>97</v>
      </c>
      <c r="J22" s="26" t="s">
        <v>102</v>
      </c>
      <c r="K22" s="48">
        <v>22.5</v>
      </c>
      <c r="L22" s="29">
        <v>65000</v>
      </c>
      <c r="M22" s="30">
        <f t="shared" si="0"/>
        <v>1462500</v>
      </c>
      <c r="N22" s="30"/>
      <c r="O22" s="30">
        <f t="shared" si="1"/>
        <v>1462500</v>
      </c>
      <c r="P22" s="1" t="s">
        <v>98</v>
      </c>
      <c r="Q22" s="23" t="s">
        <v>4</v>
      </c>
      <c r="R22" s="23">
        <v>37</v>
      </c>
      <c r="S22" s="58" t="s">
        <v>351</v>
      </c>
      <c r="T22" s="23" t="s">
        <v>374</v>
      </c>
    </row>
    <row r="23" spans="1:20" s="23" customFormat="1" ht="27" customHeight="1">
      <c r="A23" s="26">
        <f t="shared" si="2"/>
        <v>16</v>
      </c>
      <c r="B23" s="26" t="s">
        <v>286</v>
      </c>
      <c r="C23" s="27" t="s">
        <v>297</v>
      </c>
      <c r="D23" s="54" t="s">
        <v>22</v>
      </c>
      <c r="E23" s="28">
        <v>2</v>
      </c>
      <c r="F23" s="1" t="s">
        <v>212</v>
      </c>
      <c r="G23" s="26" t="s">
        <v>112</v>
      </c>
      <c r="H23" s="31" t="s">
        <v>198</v>
      </c>
      <c r="I23" s="26" t="s">
        <v>97</v>
      </c>
      <c r="J23" s="26" t="s">
        <v>102</v>
      </c>
      <c r="K23" s="48">
        <v>22.5</v>
      </c>
      <c r="L23" s="29">
        <v>65000</v>
      </c>
      <c r="M23" s="30">
        <f t="shared" si="0"/>
        <v>1462500</v>
      </c>
      <c r="N23" s="30"/>
      <c r="O23" s="30">
        <f t="shared" si="1"/>
        <v>1462500</v>
      </c>
      <c r="P23" s="1" t="s">
        <v>98</v>
      </c>
      <c r="Q23" s="23" t="s">
        <v>4</v>
      </c>
      <c r="R23" s="23">
        <v>8</v>
      </c>
      <c r="S23" s="58" t="s">
        <v>351</v>
      </c>
      <c r="T23" s="23" t="s">
        <v>374</v>
      </c>
    </row>
    <row r="24" spans="1:20" s="23" customFormat="1" ht="27" customHeight="1">
      <c r="A24" s="26">
        <f t="shared" si="2"/>
        <v>17</v>
      </c>
      <c r="B24" s="26" t="s">
        <v>286</v>
      </c>
      <c r="C24" s="27" t="s">
        <v>297</v>
      </c>
      <c r="D24" s="54" t="s">
        <v>22</v>
      </c>
      <c r="E24" s="28">
        <v>2</v>
      </c>
      <c r="F24" s="1" t="s">
        <v>212</v>
      </c>
      <c r="G24" s="26" t="s">
        <v>112</v>
      </c>
      <c r="H24" s="31" t="s">
        <v>198</v>
      </c>
      <c r="I24" s="26" t="s">
        <v>97</v>
      </c>
      <c r="J24" s="26" t="s">
        <v>102</v>
      </c>
      <c r="K24" s="48">
        <v>22.5</v>
      </c>
      <c r="L24" s="29">
        <v>65000</v>
      </c>
      <c r="M24" s="30">
        <f t="shared" si="0"/>
        <v>1462500</v>
      </c>
      <c r="N24" s="30"/>
      <c r="O24" s="30">
        <f t="shared" si="1"/>
        <v>1462500</v>
      </c>
      <c r="P24" s="1" t="s">
        <v>98</v>
      </c>
      <c r="Q24" s="23" t="s">
        <v>4</v>
      </c>
      <c r="R24" s="23">
        <v>8</v>
      </c>
      <c r="S24" s="58" t="s">
        <v>351</v>
      </c>
      <c r="T24" s="23" t="s">
        <v>374</v>
      </c>
    </row>
    <row r="25" spans="1:20" s="23" customFormat="1" ht="27" customHeight="1">
      <c r="A25" s="26">
        <f t="shared" si="2"/>
        <v>18</v>
      </c>
      <c r="B25" s="26" t="s">
        <v>286</v>
      </c>
      <c r="C25" s="27" t="s">
        <v>297</v>
      </c>
      <c r="D25" s="54" t="s">
        <v>22</v>
      </c>
      <c r="E25" s="28">
        <v>2</v>
      </c>
      <c r="F25" s="1" t="s">
        <v>212</v>
      </c>
      <c r="G25" s="26" t="s">
        <v>112</v>
      </c>
      <c r="H25" s="31" t="s">
        <v>198</v>
      </c>
      <c r="I25" s="26" t="s">
        <v>97</v>
      </c>
      <c r="J25" s="26" t="s">
        <v>100</v>
      </c>
      <c r="K25" s="48">
        <v>4.7</v>
      </c>
      <c r="L25" s="29">
        <v>65000</v>
      </c>
      <c r="M25" s="30">
        <f t="shared" si="0"/>
        <v>305500</v>
      </c>
      <c r="N25" s="30"/>
      <c r="O25" s="30">
        <f t="shared" si="1"/>
        <v>305500</v>
      </c>
      <c r="P25" s="1" t="s">
        <v>98</v>
      </c>
      <c r="Q25" s="23" t="s">
        <v>4</v>
      </c>
      <c r="R25" s="23">
        <v>1</v>
      </c>
      <c r="S25" s="58" t="s">
        <v>351</v>
      </c>
      <c r="T25" s="23" t="s">
        <v>374</v>
      </c>
    </row>
    <row r="26" spans="1:20" s="23" customFormat="1" ht="27" customHeight="1">
      <c r="A26" s="26">
        <f t="shared" si="2"/>
        <v>19</v>
      </c>
      <c r="B26" s="26" t="s">
        <v>286</v>
      </c>
      <c r="C26" s="27" t="s">
        <v>297</v>
      </c>
      <c r="D26" s="54" t="s">
        <v>22</v>
      </c>
      <c r="E26" s="28">
        <v>2</v>
      </c>
      <c r="F26" s="1" t="s">
        <v>212</v>
      </c>
      <c r="G26" s="26" t="s">
        <v>112</v>
      </c>
      <c r="H26" s="31" t="s">
        <v>198</v>
      </c>
      <c r="I26" s="26" t="s">
        <v>97</v>
      </c>
      <c r="J26" s="26" t="s">
        <v>101</v>
      </c>
      <c r="K26" s="48">
        <v>11.6</v>
      </c>
      <c r="L26" s="29">
        <v>65000</v>
      </c>
      <c r="M26" s="30">
        <f t="shared" si="0"/>
        <v>754000</v>
      </c>
      <c r="N26" s="30"/>
      <c r="O26" s="30">
        <f t="shared" si="1"/>
        <v>754000</v>
      </c>
      <c r="P26" s="1" t="s">
        <v>98</v>
      </c>
      <c r="Q26" s="23" t="s">
        <v>4</v>
      </c>
      <c r="R26" s="23">
        <v>1</v>
      </c>
      <c r="S26" s="58" t="s">
        <v>351</v>
      </c>
      <c r="T26" s="23" t="s">
        <v>374</v>
      </c>
    </row>
    <row r="27" spans="1:20" s="23" customFormat="1" ht="27" customHeight="1">
      <c r="A27" s="26">
        <f t="shared" si="2"/>
        <v>20</v>
      </c>
      <c r="B27" s="26" t="s">
        <v>385</v>
      </c>
      <c r="C27" s="27" t="s">
        <v>425</v>
      </c>
      <c r="D27" s="54" t="s">
        <v>426</v>
      </c>
      <c r="E27" s="28">
        <v>2</v>
      </c>
      <c r="F27" s="1" t="s">
        <v>427</v>
      </c>
      <c r="G27" s="26" t="s">
        <v>473</v>
      </c>
      <c r="H27" s="31" t="s">
        <v>427</v>
      </c>
      <c r="I27" s="26" t="s">
        <v>97</v>
      </c>
      <c r="J27" s="26" t="s">
        <v>96</v>
      </c>
      <c r="K27" s="48">
        <v>33</v>
      </c>
      <c r="L27" s="29">
        <v>65000</v>
      </c>
      <c r="M27" s="30">
        <f t="shared" si="0"/>
        <v>2145000</v>
      </c>
      <c r="N27" s="30"/>
      <c r="O27" s="30">
        <f t="shared" si="1"/>
        <v>2145000</v>
      </c>
      <c r="P27" s="1" t="s">
        <v>98</v>
      </c>
      <c r="Q27" s="23" t="s">
        <v>348</v>
      </c>
      <c r="R27" s="23">
        <v>22</v>
      </c>
      <c r="S27" s="58" t="s">
        <v>351</v>
      </c>
      <c r="T27" s="23" t="s">
        <v>371</v>
      </c>
    </row>
    <row r="28" spans="1:20" s="23" customFormat="1" ht="27" customHeight="1">
      <c r="A28" s="26">
        <f t="shared" si="2"/>
        <v>21</v>
      </c>
      <c r="B28" s="26" t="s">
        <v>385</v>
      </c>
      <c r="C28" s="27" t="s">
        <v>425</v>
      </c>
      <c r="D28" s="54" t="s">
        <v>426</v>
      </c>
      <c r="E28" s="28">
        <v>2</v>
      </c>
      <c r="F28" s="1" t="s">
        <v>427</v>
      </c>
      <c r="G28" s="26" t="s">
        <v>473</v>
      </c>
      <c r="H28" s="31" t="s">
        <v>427</v>
      </c>
      <c r="I28" s="26" t="s">
        <v>97</v>
      </c>
      <c r="J28" s="26" t="s">
        <v>102</v>
      </c>
      <c r="K28" s="48">
        <v>12</v>
      </c>
      <c r="L28" s="29">
        <v>65000</v>
      </c>
      <c r="M28" s="30">
        <f t="shared" si="0"/>
        <v>780000</v>
      </c>
      <c r="N28" s="30"/>
      <c r="O28" s="30">
        <f t="shared" si="1"/>
        <v>780000</v>
      </c>
      <c r="P28" s="1" t="s">
        <v>98</v>
      </c>
      <c r="Q28" s="23" t="s">
        <v>348</v>
      </c>
      <c r="R28" s="23">
        <v>8</v>
      </c>
      <c r="S28" s="58" t="s">
        <v>351</v>
      </c>
      <c r="T28" s="23" t="s">
        <v>371</v>
      </c>
    </row>
    <row r="29" spans="1:20" s="23" customFormat="1" ht="27" customHeight="1">
      <c r="A29" s="26">
        <f t="shared" si="2"/>
        <v>22</v>
      </c>
      <c r="B29" s="26" t="s">
        <v>385</v>
      </c>
      <c r="C29" s="27" t="s">
        <v>425</v>
      </c>
      <c r="D29" s="54" t="s">
        <v>426</v>
      </c>
      <c r="E29" s="28">
        <v>2</v>
      </c>
      <c r="F29" s="1" t="s">
        <v>427</v>
      </c>
      <c r="G29" s="26" t="s">
        <v>473</v>
      </c>
      <c r="H29" s="31" t="s">
        <v>427</v>
      </c>
      <c r="I29" s="26" t="s">
        <v>97</v>
      </c>
      <c r="J29" s="26" t="s">
        <v>102</v>
      </c>
      <c r="K29" s="48">
        <v>12</v>
      </c>
      <c r="L29" s="29">
        <v>65000</v>
      </c>
      <c r="M29" s="30">
        <f t="shared" si="0"/>
        <v>780000</v>
      </c>
      <c r="N29" s="30"/>
      <c r="O29" s="30">
        <f t="shared" si="1"/>
        <v>780000</v>
      </c>
      <c r="P29" s="1" t="s">
        <v>98</v>
      </c>
      <c r="Q29" s="23" t="s">
        <v>348</v>
      </c>
      <c r="R29" s="23">
        <v>8</v>
      </c>
      <c r="S29" s="58" t="s">
        <v>351</v>
      </c>
      <c r="T29" s="23" t="s">
        <v>371</v>
      </c>
    </row>
    <row r="30" spans="1:20" s="23" customFormat="1" ht="27" customHeight="1">
      <c r="A30" s="26">
        <f t="shared" si="2"/>
        <v>23</v>
      </c>
      <c r="B30" s="26" t="s">
        <v>385</v>
      </c>
      <c r="C30" s="27" t="s">
        <v>425</v>
      </c>
      <c r="D30" s="54" t="s">
        <v>426</v>
      </c>
      <c r="E30" s="28">
        <v>2</v>
      </c>
      <c r="F30" s="1" t="s">
        <v>427</v>
      </c>
      <c r="G30" s="26" t="s">
        <v>473</v>
      </c>
      <c r="H30" s="31" t="s">
        <v>427</v>
      </c>
      <c r="I30" s="26" t="s">
        <v>97</v>
      </c>
      <c r="J30" s="26" t="s">
        <v>102</v>
      </c>
      <c r="K30" s="48">
        <v>12</v>
      </c>
      <c r="L30" s="29">
        <v>65000</v>
      </c>
      <c r="M30" s="30">
        <f t="shared" si="0"/>
        <v>780000</v>
      </c>
      <c r="N30" s="30"/>
      <c r="O30" s="30">
        <f t="shared" si="1"/>
        <v>780000</v>
      </c>
      <c r="P30" s="1" t="s">
        <v>98</v>
      </c>
      <c r="Q30" s="23" t="s">
        <v>348</v>
      </c>
      <c r="R30" s="23">
        <v>1</v>
      </c>
      <c r="S30" s="58" t="s">
        <v>351</v>
      </c>
      <c r="T30" s="23" t="s">
        <v>371</v>
      </c>
    </row>
    <row r="31" spans="1:20" s="23" customFormat="1" ht="27" customHeight="1">
      <c r="A31" s="26">
        <f t="shared" si="2"/>
        <v>24</v>
      </c>
      <c r="B31" s="26" t="s">
        <v>385</v>
      </c>
      <c r="C31" s="27" t="s">
        <v>425</v>
      </c>
      <c r="D31" s="54" t="s">
        <v>426</v>
      </c>
      <c r="E31" s="28">
        <v>2</v>
      </c>
      <c r="F31" s="1" t="s">
        <v>427</v>
      </c>
      <c r="G31" s="26" t="s">
        <v>473</v>
      </c>
      <c r="H31" s="31" t="s">
        <v>427</v>
      </c>
      <c r="I31" s="26" t="s">
        <v>97</v>
      </c>
      <c r="J31" s="26" t="s">
        <v>100</v>
      </c>
      <c r="K31" s="48">
        <v>3.2</v>
      </c>
      <c r="L31" s="29">
        <v>65000</v>
      </c>
      <c r="M31" s="30">
        <f t="shared" si="0"/>
        <v>208000</v>
      </c>
      <c r="N31" s="30"/>
      <c r="O31" s="30">
        <f t="shared" si="1"/>
        <v>208000</v>
      </c>
      <c r="P31" s="1" t="s">
        <v>98</v>
      </c>
      <c r="Q31" s="23" t="s">
        <v>348</v>
      </c>
      <c r="R31" s="23">
        <v>1</v>
      </c>
      <c r="S31" s="58" t="s">
        <v>351</v>
      </c>
      <c r="T31" s="23" t="s">
        <v>371</v>
      </c>
    </row>
    <row r="32" spans="1:20" s="23" customFormat="1" ht="27" customHeight="1">
      <c r="A32" s="26">
        <f t="shared" si="2"/>
        <v>25</v>
      </c>
      <c r="B32" s="26" t="s">
        <v>385</v>
      </c>
      <c r="C32" s="27" t="s">
        <v>425</v>
      </c>
      <c r="D32" s="54" t="s">
        <v>426</v>
      </c>
      <c r="E32" s="28">
        <v>2</v>
      </c>
      <c r="F32" s="1" t="s">
        <v>427</v>
      </c>
      <c r="G32" s="26" t="s">
        <v>473</v>
      </c>
      <c r="H32" s="31" t="s">
        <v>427</v>
      </c>
      <c r="I32" s="26" t="s">
        <v>97</v>
      </c>
      <c r="J32" s="26" t="s">
        <v>101</v>
      </c>
      <c r="K32" s="48">
        <v>7.9</v>
      </c>
      <c r="L32" s="29">
        <v>65000</v>
      </c>
      <c r="M32" s="30">
        <f t="shared" si="0"/>
        <v>513500</v>
      </c>
      <c r="N32" s="30"/>
      <c r="O32" s="30">
        <f t="shared" si="1"/>
        <v>513500</v>
      </c>
      <c r="P32" s="1" t="s">
        <v>98</v>
      </c>
      <c r="Q32" s="23" t="s">
        <v>348</v>
      </c>
      <c r="R32" s="23">
        <v>15</v>
      </c>
      <c r="S32" s="58" t="s">
        <v>351</v>
      </c>
      <c r="T32" s="23" t="s">
        <v>371</v>
      </c>
    </row>
    <row r="33" spans="1:20" s="23" customFormat="1" ht="27" customHeight="1">
      <c r="A33" s="26">
        <f t="shared" si="2"/>
        <v>26</v>
      </c>
      <c r="B33" s="26" t="s">
        <v>386</v>
      </c>
      <c r="C33" s="27" t="s">
        <v>428</v>
      </c>
      <c r="D33" s="54" t="s">
        <v>43</v>
      </c>
      <c r="E33" s="28">
        <v>2</v>
      </c>
      <c r="F33" s="1" t="s">
        <v>427</v>
      </c>
      <c r="G33" s="26" t="s">
        <v>474</v>
      </c>
      <c r="H33" s="31" t="s">
        <v>511</v>
      </c>
      <c r="I33" s="26" t="s">
        <v>97</v>
      </c>
      <c r="J33" s="26" t="s">
        <v>96</v>
      </c>
      <c r="K33" s="48">
        <v>33</v>
      </c>
      <c r="L33" s="29">
        <v>65000</v>
      </c>
      <c r="M33" s="30">
        <f t="shared" si="0"/>
        <v>2145000</v>
      </c>
      <c r="N33" s="30"/>
      <c r="O33" s="30">
        <f t="shared" si="1"/>
        <v>2145000</v>
      </c>
      <c r="P33" s="1" t="s">
        <v>98</v>
      </c>
      <c r="Q33" s="23" t="s">
        <v>348</v>
      </c>
      <c r="R33" s="23">
        <v>15</v>
      </c>
      <c r="S33" s="58" t="s">
        <v>351</v>
      </c>
      <c r="T33" s="23" t="s">
        <v>371</v>
      </c>
    </row>
    <row r="34" spans="1:20" s="23" customFormat="1" ht="27" customHeight="1">
      <c r="A34" s="26">
        <f t="shared" si="2"/>
        <v>27</v>
      </c>
      <c r="B34" s="26" t="s">
        <v>386</v>
      </c>
      <c r="C34" s="27" t="s">
        <v>428</v>
      </c>
      <c r="D34" s="54" t="s">
        <v>43</v>
      </c>
      <c r="E34" s="28">
        <v>2</v>
      </c>
      <c r="F34" s="1" t="s">
        <v>427</v>
      </c>
      <c r="G34" s="26" t="s">
        <v>474</v>
      </c>
      <c r="H34" s="31" t="s">
        <v>511</v>
      </c>
      <c r="I34" s="26" t="s">
        <v>97</v>
      </c>
      <c r="J34" s="26" t="s">
        <v>102</v>
      </c>
      <c r="K34" s="48">
        <v>12</v>
      </c>
      <c r="L34" s="29">
        <v>65000</v>
      </c>
      <c r="M34" s="30">
        <f t="shared" si="0"/>
        <v>780000</v>
      </c>
      <c r="N34" s="30"/>
      <c r="O34" s="30">
        <f t="shared" si="1"/>
        <v>780000</v>
      </c>
      <c r="P34" s="1" t="s">
        <v>98</v>
      </c>
      <c r="Q34" s="23" t="s">
        <v>348</v>
      </c>
      <c r="R34" s="23">
        <v>15</v>
      </c>
      <c r="S34" s="58" t="s">
        <v>351</v>
      </c>
      <c r="T34" s="23" t="s">
        <v>371</v>
      </c>
    </row>
    <row r="35" spans="1:20" s="23" customFormat="1" ht="27" customHeight="1">
      <c r="A35" s="26">
        <f t="shared" si="2"/>
        <v>28</v>
      </c>
      <c r="B35" s="26" t="s">
        <v>386</v>
      </c>
      <c r="C35" s="27" t="s">
        <v>428</v>
      </c>
      <c r="D35" s="54" t="s">
        <v>43</v>
      </c>
      <c r="E35" s="28">
        <v>2</v>
      </c>
      <c r="F35" s="1" t="s">
        <v>427</v>
      </c>
      <c r="G35" s="26" t="s">
        <v>474</v>
      </c>
      <c r="H35" s="31" t="s">
        <v>511</v>
      </c>
      <c r="I35" s="26" t="s">
        <v>97</v>
      </c>
      <c r="J35" s="26" t="s">
        <v>102</v>
      </c>
      <c r="K35" s="48">
        <v>12</v>
      </c>
      <c r="L35" s="29">
        <v>65000</v>
      </c>
      <c r="M35" s="30">
        <f t="shared" si="0"/>
        <v>780000</v>
      </c>
      <c r="N35" s="30"/>
      <c r="O35" s="30">
        <f t="shared" si="1"/>
        <v>780000</v>
      </c>
      <c r="P35" s="1" t="s">
        <v>98</v>
      </c>
      <c r="Q35" s="23" t="s">
        <v>348</v>
      </c>
      <c r="R35" s="23">
        <v>15</v>
      </c>
      <c r="S35" s="58" t="s">
        <v>351</v>
      </c>
      <c r="T35" s="23" t="s">
        <v>371</v>
      </c>
    </row>
    <row r="36" spans="1:20" s="23" customFormat="1" ht="27" customHeight="1">
      <c r="A36" s="26">
        <f t="shared" si="2"/>
        <v>29</v>
      </c>
      <c r="B36" s="26" t="s">
        <v>386</v>
      </c>
      <c r="C36" s="27" t="s">
        <v>428</v>
      </c>
      <c r="D36" s="54" t="s">
        <v>43</v>
      </c>
      <c r="E36" s="28">
        <v>2</v>
      </c>
      <c r="F36" s="1" t="s">
        <v>427</v>
      </c>
      <c r="G36" s="26" t="s">
        <v>474</v>
      </c>
      <c r="H36" s="31" t="s">
        <v>511</v>
      </c>
      <c r="I36" s="26" t="s">
        <v>97</v>
      </c>
      <c r="J36" s="26" t="s">
        <v>102</v>
      </c>
      <c r="K36" s="48">
        <v>12</v>
      </c>
      <c r="L36" s="29">
        <v>65000</v>
      </c>
      <c r="M36" s="30">
        <f t="shared" si="0"/>
        <v>780000</v>
      </c>
      <c r="N36" s="30"/>
      <c r="O36" s="30">
        <f t="shared" si="1"/>
        <v>780000</v>
      </c>
      <c r="P36" s="1" t="s">
        <v>98</v>
      </c>
      <c r="Q36" s="23" t="s">
        <v>348</v>
      </c>
      <c r="R36" s="23">
        <v>15</v>
      </c>
      <c r="S36" s="58" t="s">
        <v>351</v>
      </c>
      <c r="T36" s="23" t="s">
        <v>371</v>
      </c>
    </row>
    <row r="37" spans="1:20" s="23" customFormat="1" ht="27" customHeight="1">
      <c r="A37" s="26">
        <f t="shared" si="2"/>
        <v>30</v>
      </c>
      <c r="B37" s="26" t="s">
        <v>386</v>
      </c>
      <c r="C37" s="27" t="s">
        <v>428</v>
      </c>
      <c r="D37" s="54" t="s">
        <v>43</v>
      </c>
      <c r="E37" s="28">
        <v>2</v>
      </c>
      <c r="F37" s="1" t="s">
        <v>427</v>
      </c>
      <c r="G37" s="26" t="s">
        <v>474</v>
      </c>
      <c r="H37" s="31" t="s">
        <v>511</v>
      </c>
      <c r="I37" s="26" t="s">
        <v>97</v>
      </c>
      <c r="J37" s="26" t="s">
        <v>100</v>
      </c>
      <c r="K37" s="48">
        <v>5.0999999999999996</v>
      </c>
      <c r="L37" s="29">
        <v>65000</v>
      </c>
      <c r="M37" s="30">
        <f t="shared" si="0"/>
        <v>331500</v>
      </c>
      <c r="N37" s="30"/>
      <c r="O37" s="30">
        <f t="shared" si="1"/>
        <v>331500</v>
      </c>
      <c r="P37" s="1" t="s">
        <v>98</v>
      </c>
      <c r="Q37" s="23" t="s">
        <v>348</v>
      </c>
      <c r="R37" s="23">
        <v>1</v>
      </c>
      <c r="S37" s="58" t="s">
        <v>351</v>
      </c>
      <c r="T37" s="23" t="s">
        <v>371</v>
      </c>
    </row>
    <row r="38" spans="1:20" s="23" customFormat="1" ht="27" customHeight="1">
      <c r="A38" s="26">
        <f t="shared" si="2"/>
        <v>31</v>
      </c>
      <c r="B38" s="26" t="s">
        <v>386</v>
      </c>
      <c r="C38" s="27" t="s">
        <v>428</v>
      </c>
      <c r="D38" s="54" t="s">
        <v>43</v>
      </c>
      <c r="E38" s="28">
        <v>2</v>
      </c>
      <c r="F38" s="1" t="s">
        <v>427</v>
      </c>
      <c r="G38" s="26" t="s">
        <v>474</v>
      </c>
      <c r="H38" s="31" t="s">
        <v>511</v>
      </c>
      <c r="I38" s="26" t="s">
        <v>97</v>
      </c>
      <c r="J38" s="26" t="s">
        <v>101</v>
      </c>
      <c r="K38" s="48">
        <v>12.8</v>
      </c>
      <c r="L38" s="29">
        <v>65000</v>
      </c>
      <c r="M38" s="30">
        <f t="shared" si="0"/>
        <v>832000</v>
      </c>
      <c r="N38" s="30"/>
      <c r="O38" s="30">
        <f t="shared" si="1"/>
        <v>832000</v>
      </c>
      <c r="P38" s="1" t="s">
        <v>98</v>
      </c>
      <c r="Q38" s="23" t="s">
        <v>348</v>
      </c>
      <c r="R38" s="23">
        <v>1</v>
      </c>
      <c r="S38" s="58" t="s">
        <v>351</v>
      </c>
      <c r="T38" s="23" t="s">
        <v>371</v>
      </c>
    </row>
    <row r="39" spans="1:20" s="23" customFormat="1" ht="27" customHeight="1">
      <c r="A39" s="26">
        <f t="shared" si="2"/>
        <v>32</v>
      </c>
      <c r="B39" s="26" t="s">
        <v>114</v>
      </c>
      <c r="C39" s="27" t="s">
        <v>23</v>
      </c>
      <c r="D39" s="54" t="s">
        <v>24</v>
      </c>
      <c r="E39" s="28">
        <v>2</v>
      </c>
      <c r="F39" s="1" t="s">
        <v>213</v>
      </c>
      <c r="G39" s="26" t="s">
        <v>116</v>
      </c>
      <c r="H39" s="31" t="s">
        <v>199</v>
      </c>
      <c r="I39" s="26" t="s">
        <v>97</v>
      </c>
      <c r="J39" s="26" t="s">
        <v>96</v>
      </c>
      <c r="K39" s="48">
        <v>33</v>
      </c>
      <c r="L39" s="29">
        <v>65000</v>
      </c>
      <c r="M39" s="30">
        <f t="shared" si="0"/>
        <v>2145000</v>
      </c>
      <c r="N39" s="30"/>
      <c r="O39" s="30">
        <f t="shared" si="1"/>
        <v>2145000</v>
      </c>
      <c r="P39" s="1" t="s">
        <v>98</v>
      </c>
      <c r="Q39" s="23" t="s">
        <v>348</v>
      </c>
      <c r="R39" s="23">
        <v>1</v>
      </c>
      <c r="S39" s="58" t="s">
        <v>351</v>
      </c>
      <c r="T39" s="23" t="s">
        <v>371</v>
      </c>
    </row>
    <row r="40" spans="1:20" s="23" customFormat="1" ht="27" customHeight="1">
      <c r="A40" s="26">
        <f t="shared" si="2"/>
        <v>33</v>
      </c>
      <c r="B40" s="26" t="s">
        <v>114</v>
      </c>
      <c r="C40" s="27" t="s">
        <v>23</v>
      </c>
      <c r="D40" s="54" t="s">
        <v>24</v>
      </c>
      <c r="E40" s="28">
        <v>2</v>
      </c>
      <c r="F40" s="1" t="s">
        <v>213</v>
      </c>
      <c r="G40" s="26" t="s">
        <v>117</v>
      </c>
      <c r="H40" s="31" t="s">
        <v>200</v>
      </c>
      <c r="I40" s="26" t="s">
        <v>97</v>
      </c>
      <c r="J40" s="26" t="s">
        <v>96</v>
      </c>
      <c r="K40" s="48">
        <v>33</v>
      </c>
      <c r="L40" s="29">
        <v>65000</v>
      </c>
      <c r="M40" s="30">
        <f t="shared" si="0"/>
        <v>2145000</v>
      </c>
      <c r="N40" s="30"/>
      <c r="O40" s="30">
        <f t="shared" si="1"/>
        <v>2145000</v>
      </c>
      <c r="P40" s="1" t="s">
        <v>98</v>
      </c>
      <c r="Q40" s="23" t="s">
        <v>348</v>
      </c>
      <c r="R40" s="23">
        <v>1</v>
      </c>
      <c r="S40" s="58" t="s">
        <v>351</v>
      </c>
      <c r="T40" s="23" t="s">
        <v>371</v>
      </c>
    </row>
    <row r="41" spans="1:20" s="23" customFormat="1" ht="27" customHeight="1">
      <c r="A41" s="26">
        <f t="shared" si="2"/>
        <v>34</v>
      </c>
      <c r="B41" s="26" t="s">
        <v>114</v>
      </c>
      <c r="C41" s="27" t="s">
        <v>23</v>
      </c>
      <c r="D41" s="54" t="s">
        <v>24</v>
      </c>
      <c r="E41" s="28">
        <v>2</v>
      </c>
      <c r="F41" s="1" t="s">
        <v>213</v>
      </c>
      <c r="G41" s="26" t="s">
        <v>116</v>
      </c>
      <c r="H41" s="31" t="s">
        <v>199</v>
      </c>
      <c r="I41" s="26" t="s">
        <v>97</v>
      </c>
      <c r="J41" s="26" t="s">
        <v>102</v>
      </c>
      <c r="K41" s="48">
        <v>12</v>
      </c>
      <c r="L41" s="29">
        <v>65000</v>
      </c>
      <c r="M41" s="30">
        <f t="shared" si="0"/>
        <v>780000</v>
      </c>
      <c r="N41" s="30"/>
      <c r="O41" s="30">
        <f t="shared" si="1"/>
        <v>780000</v>
      </c>
      <c r="P41" s="1" t="s">
        <v>98</v>
      </c>
      <c r="Q41" s="23" t="s">
        <v>348</v>
      </c>
      <c r="R41" s="23">
        <v>22</v>
      </c>
      <c r="S41" s="58" t="s">
        <v>351</v>
      </c>
      <c r="T41" s="23" t="s">
        <v>371</v>
      </c>
    </row>
    <row r="42" spans="1:20" s="23" customFormat="1" ht="27" customHeight="1">
      <c r="A42" s="26">
        <f t="shared" si="2"/>
        <v>35</v>
      </c>
      <c r="B42" s="26" t="s">
        <v>114</v>
      </c>
      <c r="C42" s="27" t="s">
        <v>23</v>
      </c>
      <c r="D42" s="54" t="s">
        <v>24</v>
      </c>
      <c r="E42" s="28">
        <v>2</v>
      </c>
      <c r="F42" s="1" t="s">
        <v>213</v>
      </c>
      <c r="G42" s="26" t="s">
        <v>116</v>
      </c>
      <c r="H42" s="31" t="s">
        <v>199</v>
      </c>
      <c r="I42" s="26" t="s">
        <v>97</v>
      </c>
      <c r="J42" s="26" t="s">
        <v>102</v>
      </c>
      <c r="K42" s="48">
        <v>12</v>
      </c>
      <c r="L42" s="29">
        <v>65000</v>
      </c>
      <c r="M42" s="30">
        <f t="shared" si="0"/>
        <v>780000</v>
      </c>
      <c r="N42" s="30"/>
      <c r="O42" s="30">
        <f t="shared" si="1"/>
        <v>780000</v>
      </c>
      <c r="P42" s="1" t="s">
        <v>98</v>
      </c>
      <c r="Q42" s="23" t="s">
        <v>348</v>
      </c>
      <c r="R42" s="23">
        <v>8</v>
      </c>
      <c r="S42" s="58" t="s">
        <v>351</v>
      </c>
      <c r="T42" s="23" t="s">
        <v>371</v>
      </c>
    </row>
    <row r="43" spans="1:20" s="23" customFormat="1" ht="27" customHeight="1">
      <c r="A43" s="26">
        <f t="shared" si="2"/>
        <v>36</v>
      </c>
      <c r="B43" s="26" t="s">
        <v>114</v>
      </c>
      <c r="C43" s="27" t="s">
        <v>23</v>
      </c>
      <c r="D43" s="54" t="s">
        <v>24</v>
      </c>
      <c r="E43" s="28">
        <v>2</v>
      </c>
      <c r="F43" s="1" t="s">
        <v>213</v>
      </c>
      <c r="G43" s="26" t="s">
        <v>116</v>
      </c>
      <c r="H43" s="31" t="s">
        <v>199</v>
      </c>
      <c r="I43" s="26" t="s">
        <v>97</v>
      </c>
      <c r="J43" s="26" t="s">
        <v>102</v>
      </c>
      <c r="K43" s="48">
        <v>12</v>
      </c>
      <c r="L43" s="29">
        <v>65000</v>
      </c>
      <c r="M43" s="30">
        <f t="shared" si="0"/>
        <v>780000</v>
      </c>
      <c r="N43" s="30"/>
      <c r="O43" s="30">
        <f t="shared" si="1"/>
        <v>780000</v>
      </c>
      <c r="P43" s="1" t="s">
        <v>98</v>
      </c>
      <c r="Q43" s="23" t="s">
        <v>348</v>
      </c>
      <c r="R43" s="23">
        <v>8</v>
      </c>
      <c r="S43" s="58" t="s">
        <v>351</v>
      </c>
      <c r="T43" s="23" t="s">
        <v>371</v>
      </c>
    </row>
    <row r="44" spans="1:20" s="23" customFormat="1" ht="27" customHeight="1">
      <c r="A44" s="26">
        <f t="shared" si="2"/>
        <v>37</v>
      </c>
      <c r="B44" s="26" t="s">
        <v>114</v>
      </c>
      <c r="C44" s="27" t="s">
        <v>23</v>
      </c>
      <c r="D44" s="32" t="s">
        <v>24</v>
      </c>
      <c r="E44" s="28">
        <v>2</v>
      </c>
      <c r="F44" s="1" t="s">
        <v>213</v>
      </c>
      <c r="G44" s="26" t="s">
        <v>117</v>
      </c>
      <c r="H44" s="31" t="s">
        <v>200</v>
      </c>
      <c r="I44" s="26" t="s">
        <v>97</v>
      </c>
      <c r="J44" s="26" t="s">
        <v>102</v>
      </c>
      <c r="K44" s="48">
        <v>12</v>
      </c>
      <c r="L44" s="29">
        <v>65000</v>
      </c>
      <c r="M44" s="30">
        <f t="shared" si="0"/>
        <v>780000</v>
      </c>
      <c r="N44" s="30"/>
      <c r="O44" s="30">
        <f t="shared" si="1"/>
        <v>780000</v>
      </c>
      <c r="P44" s="1" t="s">
        <v>98</v>
      </c>
      <c r="Q44" s="23" t="s">
        <v>348</v>
      </c>
      <c r="R44" s="23">
        <v>8</v>
      </c>
      <c r="S44" s="58" t="s">
        <v>351</v>
      </c>
      <c r="T44" s="23" t="s">
        <v>371</v>
      </c>
    </row>
    <row r="45" spans="1:20" s="23" customFormat="1" ht="27" customHeight="1">
      <c r="A45" s="26">
        <f t="shared" si="2"/>
        <v>38</v>
      </c>
      <c r="B45" s="26" t="s">
        <v>114</v>
      </c>
      <c r="C45" s="27" t="s">
        <v>23</v>
      </c>
      <c r="D45" s="32" t="s">
        <v>24</v>
      </c>
      <c r="E45" s="28">
        <v>2</v>
      </c>
      <c r="F45" s="1" t="s">
        <v>213</v>
      </c>
      <c r="G45" s="26" t="s">
        <v>117</v>
      </c>
      <c r="H45" s="31" t="s">
        <v>200</v>
      </c>
      <c r="I45" s="26" t="s">
        <v>97</v>
      </c>
      <c r="J45" s="26" t="s">
        <v>102</v>
      </c>
      <c r="K45" s="48">
        <v>12</v>
      </c>
      <c r="L45" s="29">
        <v>65000</v>
      </c>
      <c r="M45" s="30">
        <f t="shared" si="0"/>
        <v>780000</v>
      </c>
      <c r="N45" s="30"/>
      <c r="O45" s="30">
        <f t="shared" si="1"/>
        <v>780000</v>
      </c>
      <c r="P45" s="1" t="s">
        <v>98</v>
      </c>
      <c r="Q45" s="23" t="s">
        <v>348</v>
      </c>
      <c r="R45" s="23">
        <v>1</v>
      </c>
      <c r="S45" s="58" t="s">
        <v>351</v>
      </c>
      <c r="T45" s="23" t="s">
        <v>371</v>
      </c>
    </row>
    <row r="46" spans="1:20" s="23" customFormat="1" ht="27" customHeight="1">
      <c r="A46" s="26">
        <f t="shared" si="2"/>
        <v>39</v>
      </c>
      <c r="B46" s="26" t="s">
        <v>114</v>
      </c>
      <c r="C46" s="27" t="s">
        <v>23</v>
      </c>
      <c r="D46" s="54" t="s">
        <v>24</v>
      </c>
      <c r="E46" s="28">
        <v>2</v>
      </c>
      <c r="F46" s="1" t="s">
        <v>213</v>
      </c>
      <c r="G46" s="26" t="s">
        <v>116</v>
      </c>
      <c r="H46" s="31" t="s">
        <v>199</v>
      </c>
      <c r="I46" s="26" t="s">
        <v>97</v>
      </c>
      <c r="J46" s="26" t="s">
        <v>100</v>
      </c>
      <c r="K46" s="48">
        <v>4.3</v>
      </c>
      <c r="L46" s="29">
        <v>65000</v>
      </c>
      <c r="M46" s="30">
        <f t="shared" si="0"/>
        <v>279500</v>
      </c>
      <c r="N46" s="30"/>
      <c r="O46" s="30">
        <f t="shared" si="1"/>
        <v>279500</v>
      </c>
      <c r="P46" s="1" t="s">
        <v>98</v>
      </c>
      <c r="Q46" s="23" t="s">
        <v>348</v>
      </c>
      <c r="R46" s="23">
        <v>1</v>
      </c>
      <c r="S46" s="58" t="s">
        <v>351</v>
      </c>
      <c r="T46" s="23" t="s">
        <v>371</v>
      </c>
    </row>
    <row r="47" spans="1:20" s="23" customFormat="1" ht="27" customHeight="1">
      <c r="A47" s="26">
        <f t="shared" si="2"/>
        <v>40</v>
      </c>
      <c r="B47" s="26" t="s">
        <v>114</v>
      </c>
      <c r="C47" s="27" t="s">
        <v>23</v>
      </c>
      <c r="D47" s="54" t="s">
        <v>24</v>
      </c>
      <c r="E47" s="28">
        <v>2</v>
      </c>
      <c r="F47" s="1" t="s">
        <v>213</v>
      </c>
      <c r="G47" s="26" t="s">
        <v>117</v>
      </c>
      <c r="H47" s="31" t="s">
        <v>200</v>
      </c>
      <c r="I47" s="26" t="s">
        <v>97</v>
      </c>
      <c r="J47" s="26" t="s">
        <v>100</v>
      </c>
      <c r="K47" s="48">
        <v>2</v>
      </c>
      <c r="L47" s="29">
        <v>65000</v>
      </c>
      <c r="M47" s="30">
        <f t="shared" si="0"/>
        <v>130000</v>
      </c>
      <c r="N47" s="30"/>
      <c r="O47" s="30">
        <f t="shared" si="1"/>
        <v>130000</v>
      </c>
      <c r="P47" s="1" t="s">
        <v>98</v>
      </c>
      <c r="Q47" s="23" t="s">
        <v>144</v>
      </c>
      <c r="R47" s="23">
        <v>22</v>
      </c>
      <c r="S47" s="58" t="s">
        <v>351</v>
      </c>
      <c r="T47" s="23" t="s">
        <v>375</v>
      </c>
    </row>
    <row r="48" spans="1:20" s="23" customFormat="1" ht="27" customHeight="1">
      <c r="A48" s="26">
        <f t="shared" si="2"/>
        <v>41</v>
      </c>
      <c r="B48" s="26" t="s">
        <v>114</v>
      </c>
      <c r="C48" s="27" t="s">
        <v>23</v>
      </c>
      <c r="D48" s="54" t="s">
        <v>24</v>
      </c>
      <c r="E48" s="28">
        <v>2</v>
      </c>
      <c r="F48" s="1" t="s">
        <v>213</v>
      </c>
      <c r="G48" s="26" t="s">
        <v>116</v>
      </c>
      <c r="H48" s="31" t="s">
        <v>199</v>
      </c>
      <c r="I48" s="26" t="s">
        <v>97</v>
      </c>
      <c r="J48" s="26" t="s">
        <v>101</v>
      </c>
      <c r="K48" s="48">
        <v>10.7</v>
      </c>
      <c r="L48" s="29">
        <v>65000</v>
      </c>
      <c r="M48" s="30">
        <f t="shared" si="0"/>
        <v>695500</v>
      </c>
      <c r="N48" s="30"/>
      <c r="O48" s="30">
        <f t="shared" si="1"/>
        <v>695500</v>
      </c>
      <c r="P48" s="1" t="s">
        <v>98</v>
      </c>
      <c r="Q48" s="23" t="s">
        <v>144</v>
      </c>
      <c r="R48" s="23">
        <v>12</v>
      </c>
      <c r="S48" s="58" t="s">
        <v>351</v>
      </c>
      <c r="T48" s="23" t="s">
        <v>375</v>
      </c>
    </row>
    <row r="49" spans="1:20" s="23" customFormat="1" ht="27" customHeight="1">
      <c r="A49" s="26">
        <f t="shared" si="2"/>
        <v>42</v>
      </c>
      <c r="B49" s="26" t="s">
        <v>114</v>
      </c>
      <c r="C49" s="27" t="s">
        <v>23</v>
      </c>
      <c r="D49" s="54" t="s">
        <v>24</v>
      </c>
      <c r="E49" s="28">
        <v>2</v>
      </c>
      <c r="F49" s="1" t="s">
        <v>213</v>
      </c>
      <c r="G49" s="26" t="s">
        <v>117</v>
      </c>
      <c r="H49" s="31" t="s">
        <v>200</v>
      </c>
      <c r="I49" s="26" t="s">
        <v>97</v>
      </c>
      <c r="J49" s="26" t="s">
        <v>101</v>
      </c>
      <c r="K49" s="48">
        <v>4.9000000000000004</v>
      </c>
      <c r="L49" s="29">
        <v>65000</v>
      </c>
      <c r="M49" s="30">
        <f t="shared" si="0"/>
        <v>318500</v>
      </c>
      <c r="N49" s="30"/>
      <c r="O49" s="30">
        <f t="shared" si="1"/>
        <v>318500</v>
      </c>
      <c r="P49" s="1" t="s">
        <v>98</v>
      </c>
      <c r="Q49" s="23" t="s">
        <v>144</v>
      </c>
      <c r="R49" s="23">
        <v>8</v>
      </c>
      <c r="S49" s="58" t="s">
        <v>351</v>
      </c>
      <c r="T49" s="23" t="s">
        <v>375</v>
      </c>
    </row>
    <row r="50" spans="1:20" s="23" customFormat="1" ht="27" customHeight="1">
      <c r="A50" s="26">
        <f t="shared" si="2"/>
        <v>43</v>
      </c>
      <c r="B50" s="26" t="s">
        <v>387</v>
      </c>
      <c r="C50" s="27" t="s">
        <v>429</v>
      </c>
      <c r="D50" s="54" t="s">
        <v>36</v>
      </c>
      <c r="E50" s="28">
        <v>3</v>
      </c>
      <c r="F50" s="1" t="s">
        <v>550</v>
      </c>
      <c r="G50" s="26" t="s">
        <v>475</v>
      </c>
      <c r="H50" s="31" t="s">
        <v>512</v>
      </c>
      <c r="I50" s="26" t="s">
        <v>97</v>
      </c>
      <c r="J50" s="26" t="s">
        <v>96</v>
      </c>
      <c r="K50" s="48">
        <v>33</v>
      </c>
      <c r="L50" s="29">
        <v>65000</v>
      </c>
      <c r="M50" s="30">
        <f t="shared" si="0"/>
        <v>2145000</v>
      </c>
      <c r="N50" s="30"/>
      <c r="O50" s="30">
        <f t="shared" si="1"/>
        <v>2145000</v>
      </c>
      <c r="P50" s="1" t="s">
        <v>98</v>
      </c>
      <c r="Q50" s="23" t="s">
        <v>144</v>
      </c>
      <c r="R50" s="23">
        <v>8</v>
      </c>
      <c r="S50" s="58" t="s">
        <v>351</v>
      </c>
      <c r="T50" s="23" t="s">
        <v>375</v>
      </c>
    </row>
    <row r="51" spans="1:20" s="23" customFormat="1" ht="27" customHeight="1">
      <c r="A51" s="26">
        <f t="shared" si="2"/>
        <v>44</v>
      </c>
      <c r="B51" s="26" t="s">
        <v>387</v>
      </c>
      <c r="C51" s="27" t="s">
        <v>429</v>
      </c>
      <c r="D51" s="54" t="s">
        <v>36</v>
      </c>
      <c r="E51" s="28">
        <v>3</v>
      </c>
      <c r="F51" s="1" t="s">
        <v>550</v>
      </c>
      <c r="G51" s="26" t="s">
        <v>476</v>
      </c>
      <c r="H51" s="31" t="s">
        <v>513</v>
      </c>
      <c r="I51" s="26" t="s">
        <v>97</v>
      </c>
      <c r="J51" s="26" t="s">
        <v>96</v>
      </c>
      <c r="K51" s="48">
        <v>33</v>
      </c>
      <c r="L51" s="29">
        <v>65000</v>
      </c>
      <c r="M51" s="30">
        <f t="shared" si="0"/>
        <v>2145000</v>
      </c>
      <c r="N51" s="30"/>
      <c r="O51" s="30">
        <f t="shared" si="1"/>
        <v>2145000</v>
      </c>
      <c r="P51" s="1" t="s">
        <v>98</v>
      </c>
      <c r="Q51" s="23" t="s">
        <v>144</v>
      </c>
      <c r="R51" s="23">
        <v>8</v>
      </c>
      <c r="S51" s="58" t="s">
        <v>351</v>
      </c>
      <c r="T51" s="23" t="s">
        <v>375</v>
      </c>
    </row>
    <row r="52" spans="1:20" s="23" customFormat="1" ht="27" customHeight="1">
      <c r="A52" s="26">
        <f t="shared" si="2"/>
        <v>45</v>
      </c>
      <c r="B52" s="26" t="s">
        <v>387</v>
      </c>
      <c r="C52" s="27" t="s">
        <v>429</v>
      </c>
      <c r="D52" s="54" t="s">
        <v>36</v>
      </c>
      <c r="E52" s="28">
        <v>3</v>
      </c>
      <c r="F52" s="1" t="s">
        <v>550</v>
      </c>
      <c r="G52" s="26" t="s">
        <v>475</v>
      </c>
      <c r="H52" s="31" t="s">
        <v>512</v>
      </c>
      <c r="I52" s="26" t="s">
        <v>97</v>
      </c>
      <c r="J52" s="26" t="s">
        <v>102</v>
      </c>
      <c r="K52" s="48">
        <v>12</v>
      </c>
      <c r="L52" s="29">
        <v>65000</v>
      </c>
      <c r="M52" s="30">
        <f t="shared" si="0"/>
        <v>780000</v>
      </c>
      <c r="N52" s="30"/>
      <c r="O52" s="30">
        <f t="shared" si="1"/>
        <v>780000</v>
      </c>
      <c r="P52" s="1" t="s">
        <v>98</v>
      </c>
      <c r="Q52" s="23" t="s">
        <v>144</v>
      </c>
      <c r="R52" s="23">
        <v>8</v>
      </c>
      <c r="S52" s="58" t="s">
        <v>351</v>
      </c>
      <c r="T52" s="23" t="s">
        <v>375</v>
      </c>
    </row>
    <row r="53" spans="1:20" s="23" customFormat="1" ht="27" customHeight="1">
      <c r="A53" s="26">
        <f t="shared" si="2"/>
        <v>46</v>
      </c>
      <c r="B53" s="26" t="s">
        <v>387</v>
      </c>
      <c r="C53" s="27" t="s">
        <v>429</v>
      </c>
      <c r="D53" s="54" t="s">
        <v>36</v>
      </c>
      <c r="E53" s="28">
        <v>3</v>
      </c>
      <c r="F53" s="1" t="s">
        <v>550</v>
      </c>
      <c r="G53" s="26" t="s">
        <v>475</v>
      </c>
      <c r="H53" s="31" t="s">
        <v>512</v>
      </c>
      <c r="I53" s="26" t="s">
        <v>97</v>
      </c>
      <c r="J53" s="26" t="s">
        <v>102</v>
      </c>
      <c r="K53" s="48">
        <v>12</v>
      </c>
      <c r="L53" s="29">
        <v>65000</v>
      </c>
      <c r="M53" s="30">
        <f t="shared" si="0"/>
        <v>780000</v>
      </c>
      <c r="N53" s="30"/>
      <c r="O53" s="30">
        <f t="shared" si="1"/>
        <v>780000</v>
      </c>
      <c r="P53" s="1" t="s">
        <v>98</v>
      </c>
      <c r="Q53" s="23" t="s">
        <v>144</v>
      </c>
      <c r="R53" s="23">
        <v>1</v>
      </c>
      <c r="S53" s="58" t="s">
        <v>351</v>
      </c>
      <c r="T53" s="23" t="s">
        <v>375</v>
      </c>
    </row>
    <row r="54" spans="1:20" s="23" customFormat="1" ht="27" customHeight="1">
      <c r="A54" s="26">
        <f t="shared" si="2"/>
        <v>47</v>
      </c>
      <c r="B54" s="26" t="s">
        <v>387</v>
      </c>
      <c r="C54" s="27" t="s">
        <v>429</v>
      </c>
      <c r="D54" s="54" t="s">
        <v>36</v>
      </c>
      <c r="E54" s="28">
        <v>3</v>
      </c>
      <c r="F54" s="1" t="s">
        <v>550</v>
      </c>
      <c r="G54" s="26" t="s">
        <v>476</v>
      </c>
      <c r="H54" s="31" t="s">
        <v>513</v>
      </c>
      <c r="I54" s="26" t="s">
        <v>97</v>
      </c>
      <c r="J54" s="26" t="s">
        <v>102</v>
      </c>
      <c r="K54" s="48">
        <v>12</v>
      </c>
      <c r="L54" s="29">
        <v>65000</v>
      </c>
      <c r="M54" s="30">
        <f t="shared" si="0"/>
        <v>780000</v>
      </c>
      <c r="N54" s="30"/>
      <c r="O54" s="30">
        <f t="shared" si="1"/>
        <v>780000</v>
      </c>
      <c r="P54" s="1" t="s">
        <v>98</v>
      </c>
      <c r="Q54" s="23" t="s">
        <v>144</v>
      </c>
      <c r="R54" s="23">
        <v>1</v>
      </c>
      <c r="S54" s="58" t="s">
        <v>351</v>
      </c>
      <c r="T54" s="23" t="s">
        <v>375</v>
      </c>
    </row>
    <row r="55" spans="1:20" s="23" customFormat="1" ht="27" customHeight="1">
      <c r="A55" s="26">
        <f t="shared" si="2"/>
        <v>48</v>
      </c>
      <c r="B55" s="26" t="s">
        <v>387</v>
      </c>
      <c r="C55" s="27" t="s">
        <v>429</v>
      </c>
      <c r="D55" s="54" t="s">
        <v>36</v>
      </c>
      <c r="E55" s="28">
        <v>3</v>
      </c>
      <c r="F55" s="1" t="s">
        <v>550</v>
      </c>
      <c r="G55" s="26" t="s">
        <v>475</v>
      </c>
      <c r="H55" s="31" t="s">
        <v>512</v>
      </c>
      <c r="I55" s="26" t="s">
        <v>97</v>
      </c>
      <c r="J55" s="26" t="s">
        <v>100</v>
      </c>
      <c r="K55" s="48">
        <v>2.9</v>
      </c>
      <c r="L55" s="29">
        <v>65000</v>
      </c>
      <c r="M55" s="30">
        <f t="shared" si="0"/>
        <v>188500</v>
      </c>
      <c r="N55" s="30"/>
      <c r="O55" s="30">
        <f t="shared" si="1"/>
        <v>188500</v>
      </c>
      <c r="P55" s="1" t="s">
        <v>98</v>
      </c>
      <c r="Q55" s="23" t="s">
        <v>144</v>
      </c>
      <c r="R55" s="23">
        <v>1</v>
      </c>
      <c r="S55" s="58" t="s">
        <v>351</v>
      </c>
      <c r="T55" s="23" t="s">
        <v>375</v>
      </c>
    </row>
    <row r="56" spans="1:20" s="23" customFormat="1" ht="27" customHeight="1">
      <c r="A56" s="26">
        <f t="shared" si="2"/>
        <v>49</v>
      </c>
      <c r="B56" s="26" t="s">
        <v>387</v>
      </c>
      <c r="C56" s="27" t="s">
        <v>429</v>
      </c>
      <c r="D56" s="54" t="s">
        <v>36</v>
      </c>
      <c r="E56" s="28">
        <v>3</v>
      </c>
      <c r="F56" s="1" t="s">
        <v>550</v>
      </c>
      <c r="G56" s="26" t="s">
        <v>476</v>
      </c>
      <c r="H56" s="31" t="s">
        <v>513</v>
      </c>
      <c r="I56" s="26" t="s">
        <v>97</v>
      </c>
      <c r="J56" s="26" t="s">
        <v>100</v>
      </c>
      <c r="K56" s="48">
        <v>0.8</v>
      </c>
      <c r="L56" s="29">
        <v>65000</v>
      </c>
      <c r="M56" s="30">
        <f t="shared" si="0"/>
        <v>52000</v>
      </c>
      <c r="N56" s="30"/>
      <c r="O56" s="30">
        <f t="shared" si="1"/>
        <v>52000</v>
      </c>
      <c r="P56" s="1" t="s">
        <v>98</v>
      </c>
      <c r="Q56" s="23" t="s">
        <v>144</v>
      </c>
      <c r="R56" s="23">
        <v>1</v>
      </c>
      <c r="S56" s="58" t="s">
        <v>351</v>
      </c>
      <c r="T56" s="23" t="s">
        <v>375</v>
      </c>
    </row>
    <row r="57" spans="1:20" s="23" customFormat="1" ht="27" customHeight="1">
      <c r="A57" s="26">
        <f t="shared" si="2"/>
        <v>50</v>
      </c>
      <c r="B57" s="26" t="s">
        <v>387</v>
      </c>
      <c r="C57" s="27" t="s">
        <v>429</v>
      </c>
      <c r="D57" s="54" t="s">
        <v>36</v>
      </c>
      <c r="E57" s="28">
        <v>3</v>
      </c>
      <c r="F57" s="1" t="s">
        <v>550</v>
      </c>
      <c r="G57" s="26" t="s">
        <v>475</v>
      </c>
      <c r="H57" s="31" t="s">
        <v>512</v>
      </c>
      <c r="I57" s="26" t="s">
        <v>97</v>
      </c>
      <c r="J57" s="26" t="s">
        <v>101</v>
      </c>
      <c r="K57" s="48">
        <v>7.1</v>
      </c>
      <c r="L57" s="29">
        <v>65000</v>
      </c>
      <c r="M57" s="30">
        <f t="shared" si="0"/>
        <v>461500</v>
      </c>
      <c r="N57" s="30"/>
      <c r="O57" s="30">
        <f t="shared" si="1"/>
        <v>461500</v>
      </c>
      <c r="P57" s="1" t="s">
        <v>98</v>
      </c>
      <c r="Q57" s="23" t="s">
        <v>144</v>
      </c>
      <c r="R57" s="23">
        <v>30</v>
      </c>
      <c r="S57" s="58" t="s">
        <v>351</v>
      </c>
      <c r="T57" s="23" t="s">
        <v>375</v>
      </c>
    </row>
    <row r="58" spans="1:20" s="23" customFormat="1" ht="27" customHeight="1">
      <c r="A58" s="26">
        <f t="shared" si="2"/>
        <v>51</v>
      </c>
      <c r="B58" s="26" t="s">
        <v>387</v>
      </c>
      <c r="C58" s="27" t="s">
        <v>429</v>
      </c>
      <c r="D58" s="54" t="s">
        <v>36</v>
      </c>
      <c r="E58" s="28">
        <v>3</v>
      </c>
      <c r="F58" s="1" t="s">
        <v>550</v>
      </c>
      <c r="G58" s="26" t="s">
        <v>476</v>
      </c>
      <c r="H58" s="31" t="s">
        <v>513</v>
      </c>
      <c r="I58" s="26" t="s">
        <v>97</v>
      </c>
      <c r="J58" s="26" t="s">
        <v>101</v>
      </c>
      <c r="K58" s="48">
        <v>1.9</v>
      </c>
      <c r="L58" s="29">
        <v>65000</v>
      </c>
      <c r="M58" s="30">
        <f t="shared" si="0"/>
        <v>123500</v>
      </c>
      <c r="N58" s="30"/>
      <c r="O58" s="30">
        <f t="shared" si="1"/>
        <v>123500</v>
      </c>
      <c r="P58" s="1" t="s">
        <v>98</v>
      </c>
      <c r="Q58" s="23" t="s">
        <v>144</v>
      </c>
      <c r="R58" s="23">
        <v>15</v>
      </c>
      <c r="S58" s="58" t="s">
        <v>351</v>
      </c>
      <c r="T58" s="23" t="s">
        <v>375</v>
      </c>
    </row>
    <row r="59" spans="1:20" s="23" customFormat="1" ht="27" customHeight="1">
      <c r="A59" s="26">
        <f t="shared" si="2"/>
        <v>52</v>
      </c>
      <c r="B59" s="26" t="s">
        <v>151</v>
      </c>
      <c r="C59" s="27" t="s">
        <v>12</v>
      </c>
      <c r="D59" s="54" t="s">
        <v>47</v>
      </c>
      <c r="E59" s="28">
        <v>3</v>
      </c>
      <c r="F59" s="1" t="s">
        <v>221</v>
      </c>
      <c r="G59" s="26" t="s">
        <v>150</v>
      </c>
      <c r="H59" s="31" t="s">
        <v>73</v>
      </c>
      <c r="I59" s="26" t="s">
        <v>97</v>
      </c>
      <c r="J59" s="26" t="s">
        <v>96</v>
      </c>
      <c r="K59" s="48">
        <v>33</v>
      </c>
      <c r="L59" s="29">
        <v>65000</v>
      </c>
      <c r="M59" s="30">
        <f t="shared" si="0"/>
        <v>2145000</v>
      </c>
      <c r="N59" s="30"/>
      <c r="O59" s="30">
        <f t="shared" si="1"/>
        <v>2145000</v>
      </c>
      <c r="P59" s="1" t="s">
        <v>98</v>
      </c>
      <c r="Q59" s="23" t="s">
        <v>144</v>
      </c>
      <c r="R59" s="23">
        <v>15</v>
      </c>
      <c r="S59" s="58" t="s">
        <v>351</v>
      </c>
      <c r="T59" s="23" t="s">
        <v>375</v>
      </c>
    </row>
    <row r="60" spans="1:20" s="23" customFormat="1" ht="27" customHeight="1">
      <c r="A60" s="26">
        <f t="shared" si="2"/>
        <v>53</v>
      </c>
      <c r="B60" s="26" t="s">
        <v>151</v>
      </c>
      <c r="C60" s="27" t="s">
        <v>12</v>
      </c>
      <c r="D60" s="54" t="s">
        <v>47</v>
      </c>
      <c r="E60" s="28">
        <v>3</v>
      </c>
      <c r="F60" s="1" t="s">
        <v>221</v>
      </c>
      <c r="G60" s="26" t="s">
        <v>150</v>
      </c>
      <c r="H60" s="31" t="s">
        <v>73</v>
      </c>
      <c r="I60" s="26" t="s">
        <v>97</v>
      </c>
      <c r="J60" s="26" t="s">
        <v>102</v>
      </c>
      <c r="K60" s="48">
        <v>12</v>
      </c>
      <c r="L60" s="29">
        <v>65000</v>
      </c>
      <c r="M60" s="30">
        <f t="shared" si="0"/>
        <v>780000</v>
      </c>
      <c r="N60" s="30"/>
      <c r="O60" s="30">
        <f t="shared" si="1"/>
        <v>780000</v>
      </c>
      <c r="P60" s="1" t="s">
        <v>98</v>
      </c>
      <c r="Q60" s="23" t="s">
        <v>144</v>
      </c>
      <c r="R60" s="23">
        <v>15</v>
      </c>
      <c r="S60" s="58" t="s">
        <v>351</v>
      </c>
      <c r="T60" s="23" t="s">
        <v>375</v>
      </c>
    </row>
    <row r="61" spans="1:20" s="23" customFormat="1" ht="27" customHeight="1">
      <c r="A61" s="26">
        <f t="shared" si="2"/>
        <v>54</v>
      </c>
      <c r="B61" s="26" t="s">
        <v>151</v>
      </c>
      <c r="C61" s="27" t="s">
        <v>12</v>
      </c>
      <c r="D61" s="54" t="s">
        <v>47</v>
      </c>
      <c r="E61" s="28">
        <v>3</v>
      </c>
      <c r="F61" s="1" t="s">
        <v>221</v>
      </c>
      <c r="G61" s="26" t="s">
        <v>150</v>
      </c>
      <c r="H61" s="31" t="s">
        <v>73</v>
      </c>
      <c r="I61" s="26" t="s">
        <v>97</v>
      </c>
      <c r="J61" s="26" t="s">
        <v>100</v>
      </c>
      <c r="K61" s="48">
        <v>1.7</v>
      </c>
      <c r="L61" s="29">
        <v>65000</v>
      </c>
      <c r="M61" s="30">
        <f t="shared" si="0"/>
        <v>110500</v>
      </c>
      <c r="N61" s="30"/>
      <c r="O61" s="30">
        <f t="shared" si="1"/>
        <v>110500</v>
      </c>
      <c r="P61" s="1" t="s">
        <v>98</v>
      </c>
      <c r="Q61" s="23" t="s">
        <v>144</v>
      </c>
      <c r="R61" s="23">
        <v>15</v>
      </c>
      <c r="S61" s="58" t="s">
        <v>351</v>
      </c>
      <c r="T61" s="23" t="s">
        <v>375</v>
      </c>
    </row>
    <row r="62" spans="1:20" s="23" customFormat="1" ht="27" customHeight="1">
      <c r="A62" s="26">
        <f t="shared" si="2"/>
        <v>55</v>
      </c>
      <c r="B62" s="26" t="s">
        <v>151</v>
      </c>
      <c r="C62" s="27" t="s">
        <v>12</v>
      </c>
      <c r="D62" s="54" t="s">
        <v>47</v>
      </c>
      <c r="E62" s="28">
        <v>3</v>
      </c>
      <c r="F62" s="1" t="s">
        <v>221</v>
      </c>
      <c r="G62" s="26" t="s">
        <v>150</v>
      </c>
      <c r="H62" s="31" t="s">
        <v>73</v>
      </c>
      <c r="I62" s="26" t="s">
        <v>97</v>
      </c>
      <c r="J62" s="26" t="s">
        <v>101</v>
      </c>
      <c r="K62" s="48">
        <v>4.0999999999999996</v>
      </c>
      <c r="L62" s="29">
        <v>65000</v>
      </c>
      <c r="M62" s="30">
        <f t="shared" si="0"/>
        <v>266500</v>
      </c>
      <c r="N62" s="30"/>
      <c r="O62" s="30">
        <f t="shared" si="1"/>
        <v>266500</v>
      </c>
      <c r="P62" s="1" t="s">
        <v>98</v>
      </c>
      <c r="Q62" s="23" t="s">
        <v>144</v>
      </c>
      <c r="R62" s="23">
        <v>1</v>
      </c>
      <c r="S62" s="58" t="s">
        <v>351</v>
      </c>
      <c r="T62" s="23" t="s">
        <v>375</v>
      </c>
    </row>
    <row r="63" spans="1:20" s="23" customFormat="1" ht="27" customHeight="1">
      <c r="A63" s="26">
        <f t="shared" si="2"/>
        <v>56</v>
      </c>
      <c r="B63" s="26" t="s">
        <v>265</v>
      </c>
      <c r="C63" s="27" t="s">
        <v>9</v>
      </c>
      <c r="D63" s="54" t="s">
        <v>267</v>
      </c>
      <c r="E63" s="28">
        <v>3</v>
      </c>
      <c r="F63" s="1" t="s">
        <v>219</v>
      </c>
      <c r="G63" s="26" t="s">
        <v>140</v>
      </c>
      <c r="H63" s="31" t="s">
        <v>201</v>
      </c>
      <c r="I63" s="26" t="s">
        <v>97</v>
      </c>
      <c r="J63" s="26" t="s">
        <v>96</v>
      </c>
      <c r="K63" s="48">
        <v>33</v>
      </c>
      <c r="L63" s="29">
        <v>65000</v>
      </c>
      <c r="M63" s="30">
        <f t="shared" si="0"/>
        <v>2145000</v>
      </c>
      <c r="N63" s="30">
        <v>2145000</v>
      </c>
      <c r="O63" s="30">
        <f t="shared" si="1"/>
        <v>0</v>
      </c>
      <c r="P63" s="1" t="s">
        <v>98</v>
      </c>
      <c r="Q63" s="23" t="s">
        <v>144</v>
      </c>
      <c r="R63" s="23">
        <v>1</v>
      </c>
      <c r="S63" s="58" t="s">
        <v>351</v>
      </c>
      <c r="T63" s="23" t="s">
        <v>375</v>
      </c>
    </row>
    <row r="64" spans="1:20" s="23" customFormat="1" ht="27" customHeight="1">
      <c r="A64" s="26">
        <f t="shared" si="2"/>
        <v>57</v>
      </c>
      <c r="B64" s="26" t="s">
        <v>265</v>
      </c>
      <c r="C64" s="27" t="s">
        <v>9</v>
      </c>
      <c r="D64" s="54" t="s">
        <v>267</v>
      </c>
      <c r="E64" s="28">
        <v>3</v>
      </c>
      <c r="F64" s="1" t="s">
        <v>219</v>
      </c>
      <c r="G64" s="26" t="s">
        <v>140</v>
      </c>
      <c r="H64" s="31" t="s">
        <v>201</v>
      </c>
      <c r="I64" s="26" t="s">
        <v>97</v>
      </c>
      <c r="J64" s="26" t="s">
        <v>102</v>
      </c>
      <c r="K64" s="48">
        <v>12</v>
      </c>
      <c r="L64" s="29">
        <v>65000</v>
      </c>
      <c r="M64" s="30">
        <f t="shared" si="0"/>
        <v>780000</v>
      </c>
      <c r="N64" s="30">
        <v>780000</v>
      </c>
      <c r="O64" s="30">
        <f t="shared" si="1"/>
        <v>0</v>
      </c>
      <c r="P64" s="1" t="s">
        <v>98</v>
      </c>
      <c r="Q64" s="23" t="s">
        <v>144</v>
      </c>
      <c r="R64" s="23">
        <v>10</v>
      </c>
      <c r="S64" s="58" t="s">
        <v>351</v>
      </c>
      <c r="T64" s="23" t="s">
        <v>375</v>
      </c>
    </row>
    <row r="65" spans="1:20" s="23" customFormat="1" ht="27" customHeight="1">
      <c r="A65" s="26">
        <f t="shared" si="2"/>
        <v>58</v>
      </c>
      <c r="B65" s="26" t="s">
        <v>265</v>
      </c>
      <c r="C65" s="27" t="s">
        <v>9</v>
      </c>
      <c r="D65" s="54" t="s">
        <v>267</v>
      </c>
      <c r="E65" s="28">
        <v>3</v>
      </c>
      <c r="F65" s="1" t="s">
        <v>219</v>
      </c>
      <c r="G65" s="26" t="s">
        <v>140</v>
      </c>
      <c r="H65" s="31" t="s">
        <v>201</v>
      </c>
      <c r="I65" s="26" t="s">
        <v>97</v>
      </c>
      <c r="J65" s="26" t="s">
        <v>102</v>
      </c>
      <c r="K65" s="48">
        <v>12</v>
      </c>
      <c r="L65" s="29">
        <v>65000</v>
      </c>
      <c r="M65" s="30">
        <f t="shared" si="0"/>
        <v>780000</v>
      </c>
      <c r="N65" s="30">
        <v>780000</v>
      </c>
      <c r="O65" s="30">
        <f t="shared" si="1"/>
        <v>0</v>
      </c>
      <c r="P65" s="1" t="s">
        <v>98</v>
      </c>
      <c r="Q65" s="23" t="s">
        <v>145</v>
      </c>
      <c r="R65" s="23">
        <v>22</v>
      </c>
      <c r="S65" s="58" t="s">
        <v>351</v>
      </c>
      <c r="T65" s="23" t="s">
        <v>376</v>
      </c>
    </row>
    <row r="66" spans="1:20" s="23" customFormat="1" ht="27" customHeight="1">
      <c r="A66" s="26">
        <f t="shared" si="2"/>
        <v>59</v>
      </c>
      <c r="B66" s="26" t="s">
        <v>265</v>
      </c>
      <c r="C66" s="27" t="s">
        <v>9</v>
      </c>
      <c r="D66" s="54" t="s">
        <v>267</v>
      </c>
      <c r="E66" s="28">
        <v>3</v>
      </c>
      <c r="F66" s="1" t="s">
        <v>219</v>
      </c>
      <c r="G66" s="26" t="s">
        <v>140</v>
      </c>
      <c r="H66" s="31" t="s">
        <v>201</v>
      </c>
      <c r="I66" s="26" t="s">
        <v>97</v>
      </c>
      <c r="J66" s="26" t="s">
        <v>100</v>
      </c>
      <c r="K66" s="48">
        <v>2.2999999999999998</v>
      </c>
      <c r="L66" s="29">
        <v>65000</v>
      </c>
      <c r="M66" s="30">
        <f t="shared" si="0"/>
        <v>149500</v>
      </c>
      <c r="N66" s="30">
        <v>149500</v>
      </c>
      <c r="O66" s="30">
        <f t="shared" si="1"/>
        <v>0</v>
      </c>
      <c r="P66" s="1" t="s">
        <v>98</v>
      </c>
      <c r="Q66" s="23" t="s">
        <v>145</v>
      </c>
      <c r="R66" s="23">
        <v>8</v>
      </c>
      <c r="S66" s="58" t="s">
        <v>351</v>
      </c>
      <c r="T66" s="23" t="s">
        <v>376</v>
      </c>
    </row>
    <row r="67" spans="1:20" s="23" customFormat="1" ht="27" customHeight="1">
      <c r="A67" s="26">
        <f t="shared" si="2"/>
        <v>60</v>
      </c>
      <c r="B67" s="26" t="s">
        <v>265</v>
      </c>
      <c r="C67" s="27" t="s">
        <v>9</v>
      </c>
      <c r="D67" s="54" t="s">
        <v>267</v>
      </c>
      <c r="E67" s="28">
        <v>3</v>
      </c>
      <c r="F67" s="1" t="s">
        <v>219</v>
      </c>
      <c r="G67" s="26" t="s">
        <v>140</v>
      </c>
      <c r="H67" s="31" t="s">
        <v>201</v>
      </c>
      <c r="I67" s="26" t="s">
        <v>97</v>
      </c>
      <c r="J67" s="26" t="s">
        <v>101</v>
      </c>
      <c r="K67" s="48">
        <v>5.6</v>
      </c>
      <c r="L67" s="29">
        <v>65000</v>
      </c>
      <c r="M67" s="30">
        <f t="shared" si="0"/>
        <v>364000</v>
      </c>
      <c r="N67" s="30">
        <v>364000</v>
      </c>
      <c r="O67" s="30">
        <f t="shared" si="1"/>
        <v>0</v>
      </c>
      <c r="P67" s="1" t="s">
        <v>98</v>
      </c>
      <c r="Q67" s="23" t="s">
        <v>145</v>
      </c>
      <c r="R67" s="23">
        <v>8</v>
      </c>
      <c r="S67" s="58" t="s">
        <v>351</v>
      </c>
      <c r="T67" s="23" t="s">
        <v>376</v>
      </c>
    </row>
    <row r="68" spans="1:20" s="23" customFormat="1" ht="27" customHeight="1">
      <c r="A68" s="26">
        <f t="shared" si="2"/>
        <v>61</v>
      </c>
      <c r="B68" s="26" t="s">
        <v>388</v>
      </c>
      <c r="C68" s="27" t="s">
        <v>431</v>
      </c>
      <c r="D68" s="54" t="s">
        <v>432</v>
      </c>
      <c r="E68" s="28">
        <v>4</v>
      </c>
      <c r="F68" s="1" t="s">
        <v>209</v>
      </c>
      <c r="G68" s="26" t="s">
        <v>477</v>
      </c>
      <c r="H68" s="31" t="s">
        <v>514</v>
      </c>
      <c r="I68" s="26" t="s">
        <v>97</v>
      </c>
      <c r="J68" s="26" t="s">
        <v>96</v>
      </c>
      <c r="K68" s="48">
        <v>67.5</v>
      </c>
      <c r="L68" s="29">
        <v>65000</v>
      </c>
      <c r="M68" s="30">
        <f t="shared" si="0"/>
        <v>4387500</v>
      </c>
      <c r="N68" s="30"/>
      <c r="O68" s="30">
        <f t="shared" si="1"/>
        <v>4387500</v>
      </c>
      <c r="P68" s="1" t="s">
        <v>98</v>
      </c>
      <c r="Q68" s="23" t="s">
        <v>145</v>
      </c>
      <c r="R68" s="23">
        <v>1</v>
      </c>
      <c r="S68" s="58" t="s">
        <v>351</v>
      </c>
      <c r="T68" s="23" t="s">
        <v>376</v>
      </c>
    </row>
    <row r="69" spans="1:20" s="23" customFormat="1" ht="27" customHeight="1">
      <c r="A69" s="26">
        <f t="shared" si="2"/>
        <v>62</v>
      </c>
      <c r="B69" s="26" t="s">
        <v>388</v>
      </c>
      <c r="C69" s="27" t="s">
        <v>431</v>
      </c>
      <c r="D69" s="54" t="s">
        <v>432</v>
      </c>
      <c r="E69" s="28">
        <v>4</v>
      </c>
      <c r="F69" s="1" t="s">
        <v>209</v>
      </c>
      <c r="G69" s="26" t="s">
        <v>477</v>
      </c>
      <c r="H69" s="31" t="s">
        <v>514</v>
      </c>
      <c r="I69" s="26" t="s">
        <v>97</v>
      </c>
      <c r="J69" s="26" t="s">
        <v>100</v>
      </c>
      <c r="K69" s="48">
        <v>0.7</v>
      </c>
      <c r="L69" s="29">
        <v>65000</v>
      </c>
      <c r="M69" s="30">
        <f t="shared" si="0"/>
        <v>45500</v>
      </c>
      <c r="N69" s="30"/>
      <c r="O69" s="30">
        <f t="shared" si="1"/>
        <v>45500</v>
      </c>
      <c r="P69" s="1" t="s">
        <v>98</v>
      </c>
      <c r="Q69" s="23" t="s">
        <v>145</v>
      </c>
      <c r="R69" s="23">
        <v>1</v>
      </c>
      <c r="S69" s="58" t="s">
        <v>351</v>
      </c>
      <c r="T69" s="23" t="s">
        <v>376</v>
      </c>
    </row>
    <row r="70" spans="1:20" s="23" customFormat="1" ht="27" customHeight="1">
      <c r="A70" s="26">
        <f t="shared" si="2"/>
        <v>63</v>
      </c>
      <c r="B70" s="26" t="s">
        <v>388</v>
      </c>
      <c r="C70" s="27" t="s">
        <v>431</v>
      </c>
      <c r="D70" s="54" t="s">
        <v>432</v>
      </c>
      <c r="E70" s="28">
        <v>4</v>
      </c>
      <c r="F70" s="1" t="s">
        <v>209</v>
      </c>
      <c r="G70" s="26" t="s">
        <v>477</v>
      </c>
      <c r="H70" s="31" t="s">
        <v>514</v>
      </c>
      <c r="I70" s="26" t="s">
        <v>97</v>
      </c>
      <c r="J70" s="26" t="s">
        <v>101</v>
      </c>
      <c r="K70" s="48">
        <v>1.7</v>
      </c>
      <c r="L70" s="29">
        <v>65000</v>
      </c>
      <c r="M70" s="30">
        <f t="shared" si="0"/>
        <v>110500</v>
      </c>
      <c r="N70" s="30"/>
      <c r="O70" s="30">
        <f t="shared" si="1"/>
        <v>110500</v>
      </c>
      <c r="P70" s="1" t="s">
        <v>98</v>
      </c>
      <c r="Q70" s="23" t="s">
        <v>146</v>
      </c>
      <c r="R70" s="23">
        <v>30</v>
      </c>
      <c r="S70" s="58" t="s">
        <v>351</v>
      </c>
      <c r="T70" s="23" t="s">
        <v>377</v>
      </c>
    </row>
    <row r="71" spans="1:20" s="23" customFormat="1" ht="27" customHeight="1">
      <c r="A71" s="26">
        <f t="shared" si="2"/>
        <v>64</v>
      </c>
      <c r="B71" s="26" t="s">
        <v>107</v>
      </c>
      <c r="C71" s="27" t="s">
        <v>17</v>
      </c>
      <c r="D71" s="54" t="s">
        <v>108</v>
      </c>
      <c r="E71" s="28">
        <v>4</v>
      </c>
      <c r="F71" s="1" t="s">
        <v>210</v>
      </c>
      <c r="G71" s="26" t="s">
        <v>478</v>
      </c>
      <c r="H71" s="31" t="s">
        <v>515</v>
      </c>
      <c r="I71" s="26" t="s">
        <v>97</v>
      </c>
      <c r="J71" s="26" t="s">
        <v>96</v>
      </c>
      <c r="K71" s="48">
        <v>33</v>
      </c>
      <c r="L71" s="29">
        <v>65000</v>
      </c>
      <c r="M71" s="30">
        <f t="shared" si="0"/>
        <v>2145000</v>
      </c>
      <c r="N71" s="30"/>
      <c r="O71" s="30">
        <f t="shared" si="1"/>
        <v>2145000</v>
      </c>
      <c r="P71" s="1" t="s">
        <v>98</v>
      </c>
      <c r="Q71" s="23" t="s">
        <v>146</v>
      </c>
      <c r="R71" s="23">
        <v>15</v>
      </c>
      <c r="S71" s="58" t="s">
        <v>351</v>
      </c>
      <c r="T71" s="23" t="s">
        <v>377</v>
      </c>
    </row>
    <row r="72" spans="1:20" s="23" customFormat="1" ht="27" customHeight="1">
      <c r="A72" s="26">
        <f t="shared" si="2"/>
        <v>65</v>
      </c>
      <c r="B72" s="26" t="s">
        <v>107</v>
      </c>
      <c r="C72" s="27" t="s">
        <v>17</v>
      </c>
      <c r="D72" s="54" t="s">
        <v>108</v>
      </c>
      <c r="E72" s="28">
        <v>4</v>
      </c>
      <c r="F72" s="1" t="s">
        <v>210</v>
      </c>
      <c r="G72" s="26" t="s">
        <v>478</v>
      </c>
      <c r="H72" s="31" t="s">
        <v>515</v>
      </c>
      <c r="I72" s="26" t="s">
        <v>97</v>
      </c>
      <c r="J72" s="26" t="s">
        <v>102</v>
      </c>
      <c r="K72" s="48">
        <v>12</v>
      </c>
      <c r="L72" s="29">
        <v>65000</v>
      </c>
      <c r="M72" s="30">
        <f t="shared" ref="M72:M135" si="3">L72*K72</f>
        <v>780000</v>
      </c>
      <c r="N72" s="30"/>
      <c r="O72" s="30">
        <f t="shared" si="1"/>
        <v>780000</v>
      </c>
      <c r="P72" s="1" t="s">
        <v>98</v>
      </c>
      <c r="Q72" s="23" t="s">
        <v>146</v>
      </c>
      <c r="R72" s="23">
        <v>15</v>
      </c>
      <c r="S72" s="58" t="s">
        <v>351</v>
      </c>
      <c r="T72" s="23" t="s">
        <v>377</v>
      </c>
    </row>
    <row r="73" spans="1:20" s="23" customFormat="1" ht="27" customHeight="1">
      <c r="A73" s="26">
        <f t="shared" si="2"/>
        <v>66</v>
      </c>
      <c r="B73" s="26" t="s">
        <v>107</v>
      </c>
      <c r="C73" s="27" t="s">
        <v>17</v>
      </c>
      <c r="D73" s="54" t="s">
        <v>108</v>
      </c>
      <c r="E73" s="28">
        <v>4</v>
      </c>
      <c r="F73" s="1" t="s">
        <v>210</v>
      </c>
      <c r="G73" s="26" t="s">
        <v>478</v>
      </c>
      <c r="H73" s="31" t="s">
        <v>515</v>
      </c>
      <c r="I73" s="26" t="s">
        <v>97</v>
      </c>
      <c r="J73" s="26" t="s">
        <v>100</v>
      </c>
      <c r="K73" s="48">
        <v>0.8</v>
      </c>
      <c r="L73" s="29">
        <v>65000</v>
      </c>
      <c r="M73" s="30">
        <f t="shared" si="3"/>
        <v>52000</v>
      </c>
      <c r="N73" s="30"/>
      <c r="O73" s="30">
        <f t="shared" ref="O73:O136" si="4">M73-N73</f>
        <v>52000</v>
      </c>
      <c r="P73" s="1" t="s">
        <v>98</v>
      </c>
      <c r="Q73" s="23" t="s">
        <v>146</v>
      </c>
      <c r="R73" s="23">
        <v>15</v>
      </c>
      <c r="S73" s="58" t="s">
        <v>351</v>
      </c>
      <c r="T73" s="23" t="s">
        <v>377</v>
      </c>
    </row>
    <row r="74" spans="1:20" s="23" customFormat="1" ht="27" customHeight="1">
      <c r="A74" s="26">
        <f t="shared" ref="A74:A137" si="5">A73+1</f>
        <v>67</v>
      </c>
      <c r="B74" s="26" t="s">
        <v>107</v>
      </c>
      <c r="C74" s="27" t="s">
        <v>17</v>
      </c>
      <c r="D74" s="54" t="s">
        <v>108</v>
      </c>
      <c r="E74" s="28">
        <v>4</v>
      </c>
      <c r="F74" s="1" t="s">
        <v>210</v>
      </c>
      <c r="G74" s="26" t="s">
        <v>478</v>
      </c>
      <c r="H74" s="31" t="s">
        <v>515</v>
      </c>
      <c r="I74" s="26" t="s">
        <v>97</v>
      </c>
      <c r="J74" s="26" t="s">
        <v>101</v>
      </c>
      <c r="K74" s="48">
        <v>2.1</v>
      </c>
      <c r="L74" s="29">
        <v>65000</v>
      </c>
      <c r="M74" s="30">
        <f t="shared" si="3"/>
        <v>136500</v>
      </c>
      <c r="N74" s="30"/>
      <c r="O74" s="30">
        <f t="shared" si="4"/>
        <v>136500</v>
      </c>
      <c r="P74" s="1" t="s">
        <v>98</v>
      </c>
      <c r="Q74" s="23" t="s">
        <v>146</v>
      </c>
      <c r="R74" s="23">
        <v>1</v>
      </c>
      <c r="S74" s="58" t="s">
        <v>351</v>
      </c>
      <c r="T74" s="23" t="s">
        <v>377</v>
      </c>
    </row>
    <row r="75" spans="1:20" s="23" customFormat="1" ht="27" customHeight="1">
      <c r="A75" s="26">
        <f t="shared" si="5"/>
        <v>68</v>
      </c>
      <c r="B75" s="26" t="s">
        <v>288</v>
      </c>
      <c r="C75" s="27" t="s">
        <v>299</v>
      </c>
      <c r="D75" s="54" t="s">
        <v>19</v>
      </c>
      <c r="E75" s="28">
        <v>5</v>
      </c>
      <c r="F75" s="1" t="s">
        <v>216</v>
      </c>
      <c r="G75" s="26" t="s">
        <v>125</v>
      </c>
      <c r="H75" s="31" t="s">
        <v>205</v>
      </c>
      <c r="I75" s="26" t="s">
        <v>97</v>
      </c>
      <c r="J75" s="26" t="s">
        <v>96</v>
      </c>
      <c r="K75" s="48">
        <v>67.5</v>
      </c>
      <c r="L75" s="29">
        <v>65000</v>
      </c>
      <c r="M75" s="30">
        <f t="shared" si="3"/>
        <v>4387500</v>
      </c>
      <c r="N75" s="30"/>
      <c r="O75" s="30">
        <f t="shared" si="4"/>
        <v>4387500</v>
      </c>
      <c r="P75" s="1" t="s">
        <v>98</v>
      </c>
      <c r="Q75" s="23" t="s">
        <v>146</v>
      </c>
      <c r="R75" s="23">
        <v>1</v>
      </c>
      <c r="S75" s="58" t="s">
        <v>351</v>
      </c>
      <c r="T75" s="23" t="s">
        <v>377</v>
      </c>
    </row>
    <row r="76" spans="1:20" s="23" customFormat="1" ht="27" customHeight="1">
      <c r="A76" s="26">
        <f t="shared" si="5"/>
        <v>69</v>
      </c>
      <c r="B76" s="26" t="s">
        <v>288</v>
      </c>
      <c r="C76" s="27" t="s">
        <v>299</v>
      </c>
      <c r="D76" s="54" t="s">
        <v>19</v>
      </c>
      <c r="E76" s="28">
        <v>5</v>
      </c>
      <c r="F76" s="1" t="s">
        <v>216</v>
      </c>
      <c r="G76" s="26" t="s">
        <v>125</v>
      </c>
      <c r="H76" s="31" t="s">
        <v>205</v>
      </c>
      <c r="I76" s="26" t="s">
        <v>97</v>
      </c>
      <c r="J76" s="26" t="s">
        <v>100</v>
      </c>
      <c r="K76" s="48">
        <v>4.5</v>
      </c>
      <c r="L76" s="29">
        <v>65000</v>
      </c>
      <c r="M76" s="30">
        <f t="shared" si="3"/>
        <v>292500</v>
      </c>
      <c r="N76" s="30"/>
      <c r="O76" s="30">
        <f t="shared" si="4"/>
        <v>292500</v>
      </c>
      <c r="P76" s="1" t="s">
        <v>98</v>
      </c>
      <c r="Q76" s="23" t="s">
        <v>146</v>
      </c>
      <c r="R76" s="23">
        <v>30</v>
      </c>
      <c r="S76" s="58" t="s">
        <v>351</v>
      </c>
      <c r="T76" s="23" t="s">
        <v>377</v>
      </c>
    </row>
    <row r="77" spans="1:20" s="23" customFormat="1" ht="27" customHeight="1">
      <c r="A77" s="26">
        <f t="shared" si="5"/>
        <v>70</v>
      </c>
      <c r="B77" s="26" t="s">
        <v>288</v>
      </c>
      <c r="C77" s="27" t="s">
        <v>299</v>
      </c>
      <c r="D77" s="54" t="s">
        <v>19</v>
      </c>
      <c r="E77" s="28">
        <v>5</v>
      </c>
      <c r="F77" s="1" t="s">
        <v>216</v>
      </c>
      <c r="G77" s="26" t="s">
        <v>125</v>
      </c>
      <c r="H77" s="31" t="s">
        <v>205</v>
      </c>
      <c r="I77" s="26" t="s">
        <v>97</v>
      </c>
      <c r="J77" s="26" t="s">
        <v>101</v>
      </c>
      <c r="K77" s="48">
        <v>11.3</v>
      </c>
      <c r="L77" s="29">
        <v>65000</v>
      </c>
      <c r="M77" s="30">
        <f t="shared" si="3"/>
        <v>734500</v>
      </c>
      <c r="N77" s="30"/>
      <c r="O77" s="30">
        <f t="shared" si="4"/>
        <v>734500</v>
      </c>
      <c r="P77" s="1" t="s">
        <v>98</v>
      </c>
      <c r="Q77" s="23" t="s">
        <v>146</v>
      </c>
      <c r="R77" s="23">
        <v>15</v>
      </c>
      <c r="S77" s="58" t="s">
        <v>351</v>
      </c>
      <c r="T77" s="23" t="s">
        <v>377</v>
      </c>
    </row>
    <row r="78" spans="1:20" s="23" customFormat="1" ht="27" customHeight="1">
      <c r="A78" s="26">
        <f t="shared" si="5"/>
        <v>71</v>
      </c>
      <c r="B78" s="26" t="s">
        <v>127</v>
      </c>
      <c r="C78" s="27" t="s">
        <v>32</v>
      </c>
      <c r="D78" s="54" t="s">
        <v>25</v>
      </c>
      <c r="E78" s="28">
        <v>5</v>
      </c>
      <c r="F78" s="1" t="s">
        <v>216</v>
      </c>
      <c r="G78" s="26" t="s">
        <v>310</v>
      </c>
      <c r="H78" s="31" t="s">
        <v>330</v>
      </c>
      <c r="I78" s="26" t="s">
        <v>97</v>
      </c>
      <c r="J78" s="26" t="s">
        <v>96</v>
      </c>
      <c r="K78" s="48">
        <v>67.5</v>
      </c>
      <c r="L78" s="29">
        <v>65000</v>
      </c>
      <c r="M78" s="30">
        <f t="shared" si="3"/>
        <v>4387500</v>
      </c>
      <c r="N78" s="30"/>
      <c r="O78" s="30">
        <f t="shared" si="4"/>
        <v>4387500</v>
      </c>
      <c r="P78" s="1" t="s">
        <v>98</v>
      </c>
      <c r="Q78" s="23" t="s">
        <v>146</v>
      </c>
      <c r="R78" s="23">
        <v>15</v>
      </c>
      <c r="S78" s="58" t="s">
        <v>351</v>
      </c>
      <c r="T78" s="23" t="s">
        <v>377</v>
      </c>
    </row>
    <row r="79" spans="1:20" s="23" customFormat="1" ht="27" customHeight="1">
      <c r="A79" s="26">
        <f t="shared" si="5"/>
        <v>72</v>
      </c>
      <c r="B79" s="26" t="s">
        <v>127</v>
      </c>
      <c r="C79" s="27" t="s">
        <v>32</v>
      </c>
      <c r="D79" s="54" t="s">
        <v>25</v>
      </c>
      <c r="E79" s="28">
        <v>5</v>
      </c>
      <c r="F79" s="1" t="s">
        <v>216</v>
      </c>
      <c r="G79" s="26" t="s">
        <v>311</v>
      </c>
      <c r="H79" s="31" t="s">
        <v>331</v>
      </c>
      <c r="I79" s="26" t="s">
        <v>97</v>
      </c>
      <c r="J79" s="26" t="s">
        <v>96</v>
      </c>
      <c r="K79" s="48">
        <v>45</v>
      </c>
      <c r="L79" s="29">
        <v>65000</v>
      </c>
      <c r="M79" s="30">
        <f t="shared" si="3"/>
        <v>2925000</v>
      </c>
      <c r="N79" s="30"/>
      <c r="O79" s="30">
        <f t="shared" si="4"/>
        <v>2925000</v>
      </c>
      <c r="P79" s="1" t="s">
        <v>98</v>
      </c>
      <c r="Q79" s="23" t="s">
        <v>146</v>
      </c>
      <c r="R79" s="23">
        <v>15</v>
      </c>
      <c r="S79" s="58" t="s">
        <v>351</v>
      </c>
      <c r="T79" s="23" t="s">
        <v>377</v>
      </c>
    </row>
    <row r="80" spans="1:20" s="23" customFormat="1" ht="27" customHeight="1">
      <c r="A80" s="26">
        <f t="shared" si="5"/>
        <v>73</v>
      </c>
      <c r="B80" s="26" t="s">
        <v>127</v>
      </c>
      <c r="C80" s="27" t="s">
        <v>32</v>
      </c>
      <c r="D80" s="54" t="s">
        <v>25</v>
      </c>
      <c r="E80" s="28">
        <v>5</v>
      </c>
      <c r="F80" s="1" t="s">
        <v>216</v>
      </c>
      <c r="G80" s="26" t="s">
        <v>310</v>
      </c>
      <c r="H80" s="31" t="s">
        <v>330</v>
      </c>
      <c r="I80" s="26" t="s">
        <v>97</v>
      </c>
      <c r="J80" s="26" t="s">
        <v>100</v>
      </c>
      <c r="K80" s="48">
        <v>2.2999999999999998</v>
      </c>
      <c r="L80" s="29">
        <v>65000</v>
      </c>
      <c r="M80" s="30">
        <f t="shared" si="3"/>
        <v>149500</v>
      </c>
      <c r="N80" s="30"/>
      <c r="O80" s="30">
        <f t="shared" si="4"/>
        <v>149500</v>
      </c>
      <c r="P80" s="1" t="s">
        <v>98</v>
      </c>
      <c r="Q80" s="23" t="s">
        <v>146</v>
      </c>
      <c r="R80" s="23">
        <v>15</v>
      </c>
      <c r="S80" s="58" t="s">
        <v>351</v>
      </c>
      <c r="T80" s="23" t="s">
        <v>377</v>
      </c>
    </row>
    <row r="81" spans="1:20" s="23" customFormat="1" ht="27" customHeight="1">
      <c r="A81" s="26">
        <f t="shared" si="5"/>
        <v>74</v>
      </c>
      <c r="B81" s="26" t="s">
        <v>127</v>
      </c>
      <c r="C81" s="27" t="s">
        <v>32</v>
      </c>
      <c r="D81" s="54" t="s">
        <v>25</v>
      </c>
      <c r="E81" s="28">
        <v>5</v>
      </c>
      <c r="F81" s="1" t="s">
        <v>216</v>
      </c>
      <c r="G81" s="26" t="s">
        <v>311</v>
      </c>
      <c r="H81" s="31" t="s">
        <v>331</v>
      </c>
      <c r="I81" s="26" t="s">
        <v>97</v>
      </c>
      <c r="J81" s="26" t="s">
        <v>100</v>
      </c>
      <c r="K81" s="48">
        <v>1.1000000000000001</v>
      </c>
      <c r="L81" s="29">
        <v>65000</v>
      </c>
      <c r="M81" s="30">
        <f t="shared" si="3"/>
        <v>71500</v>
      </c>
      <c r="N81" s="30"/>
      <c r="O81" s="30">
        <f t="shared" si="4"/>
        <v>71500</v>
      </c>
      <c r="P81" s="1" t="s">
        <v>98</v>
      </c>
      <c r="Q81" s="23" t="s">
        <v>146</v>
      </c>
      <c r="R81" s="23">
        <v>1</v>
      </c>
      <c r="S81" s="58" t="s">
        <v>351</v>
      </c>
      <c r="T81" s="23" t="s">
        <v>377</v>
      </c>
    </row>
    <row r="82" spans="1:20" s="23" customFormat="1" ht="27" customHeight="1">
      <c r="A82" s="26">
        <f t="shared" si="5"/>
        <v>75</v>
      </c>
      <c r="B82" s="26" t="s">
        <v>127</v>
      </c>
      <c r="C82" s="27" t="s">
        <v>32</v>
      </c>
      <c r="D82" s="54" t="s">
        <v>25</v>
      </c>
      <c r="E82" s="28">
        <v>5</v>
      </c>
      <c r="F82" s="1" t="s">
        <v>216</v>
      </c>
      <c r="G82" s="26" t="s">
        <v>310</v>
      </c>
      <c r="H82" s="31" t="s">
        <v>330</v>
      </c>
      <c r="I82" s="26" t="s">
        <v>97</v>
      </c>
      <c r="J82" s="26" t="s">
        <v>101</v>
      </c>
      <c r="K82" s="48">
        <v>5.8</v>
      </c>
      <c r="L82" s="29">
        <v>65000</v>
      </c>
      <c r="M82" s="30">
        <f t="shared" si="3"/>
        <v>377000</v>
      </c>
      <c r="N82" s="30"/>
      <c r="O82" s="30">
        <f t="shared" si="4"/>
        <v>377000</v>
      </c>
      <c r="P82" s="1" t="s">
        <v>98</v>
      </c>
      <c r="Q82" s="23" t="s">
        <v>146</v>
      </c>
      <c r="R82" s="23">
        <v>1</v>
      </c>
      <c r="S82" s="58" t="s">
        <v>351</v>
      </c>
      <c r="T82" s="23" t="s">
        <v>377</v>
      </c>
    </row>
    <row r="83" spans="1:20" s="23" customFormat="1" ht="27" customHeight="1">
      <c r="A83" s="26">
        <f t="shared" si="5"/>
        <v>76</v>
      </c>
      <c r="B83" s="26" t="s">
        <v>127</v>
      </c>
      <c r="C83" s="27" t="s">
        <v>32</v>
      </c>
      <c r="D83" s="54" t="s">
        <v>25</v>
      </c>
      <c r="E83" s="28">
        <v>5</v>
      </c>
      <c r="F83" s="1" t="s">
        <v>216</v>
      </c>
      <c r="G83" s="26" t="s">
        <v>311</v>
      </c>
      <c r="H83" s="31" t="s">
        <v>331</v>
      </c>
      <c r="I83" s="26" t="s">
        <v>97</v>
      </c>
      <c r="J83" s="26" t="s">
        <v>101</v>
      </c>
      <c r="K83" s="48">
        <v>2.8</v>
      </c>
      <c r="L83" s="29">
        <v>65000</v>
      </c>
      <c r="M83" s="30">
        <f t="shared" si="3"/>
        <v>182000</v>
      </c>
      <c r="N83" s="30"/>
      <c r="O83" s="30">
        <f t="shared" si="4"/>
        <v>182000</v>
      </c>
      <c r="P83" s="1" t="s">
        <v>98</v>
      </c>
      <c r="Q83" s="23" t="s">
        <v>146</v>
      </c>
      <c r="R83" s="23">
        <v>30</v>
      </c>
      <c r="S83" s="58" t="s">
        <v>351</v>
      </c>
      <c r="T83" s="23" t="s">
        <v>377</v>
      </c>
    </row>
    <row r="84" spans="1:20" s="23" customFormat="1" ht="27" customHeight="1">
      <c r="A84" s="26">
        <f t="shared" si="5"/>
        <v>77</v>
      </c>
      <c r="B84" s="26" t="s">
        <v>389</v>
      </c>
      <c r="C84" s="27" t="s">
        <v>433</v>
      </c>
      <c r="D84" s="54" t="s">
        <v>267</v>
      </c>
      <c r="E84" s="28">
        <v>5</v>
      </c>
      <c r="F84" s="1" t="s">
        <v>216</v>
      </c>
      <c r="G84" s="26" t="s">
        <v>479</v>
      </c>
      <c r="H84" s="31" t="s">
        <v>516</v>
      </c>
      <c r="I84" s="26" t="s">
        <v>97</v>
      </c>
      <c r="J84" s="26" t="s">
        <v>96</v>
      </c>
      <c r="K84" s="48">
        <v>67.5</v>
      </c>
      <c r="L84" s="29">
        <v>65000</v>
      </c>
      <c r="M84" s="30">
        <f t="shared" si="3"/>
        <v>4387500</v>
      </c>
      <c r="N84" s="30"/>
      <c r="O84" s="30">
        <f t="shared" si="4"/>
        <v>4387500</v>
      </c>
      <c r="P84" s="1" t="s">
        <v>98</v>
      </c>
      <c r="Q84" s="23" t="s">
        <v>146</v>
      </c>
      <c r="R84" s="23">
        <v>15</v>
      </c>
      <c r="S84" s="58" t="s">
        <v>351</v>
      </c>
      <c r="T84" s="23" t="s">
        <v>377</v>
      </c>
    </row>
    <row r="85" spans="1:20" s="23" customFormat="1" ht="27" customHeight="1">
      <c r="A85" s="26">
        <f t="shared" si="5"/>
        <v>78</v>
      </c>
      <c r="B85" s="26" t="s">
        <v>389</v>
      </c>
      <c r="C85" s="27" t="s">
        <v>433</v>
      </c>
      <c r="D85" s="54" t="s">
        <v>267</v>
      </c>
      <c r="E85" s="28">
        <v>5</v>
      </c>
      <c r="F85" s="1" t="s">
        <v>216</v>
      </c>
      <c r="G85" s="26" t="s">
        <v>126</v>
      </c>
      <c r="H85" s="31" t="s">
        <v>206</v>
      </c>
      <c r="I85" s="26" t="s">
        <v>97</v>
      </c>
      <c r="J85" s="26" t="s">
        <v>96</v>
      </c>
      <c r="K85" s="48">
        <v>67.5</v>
      </c>
      <c r="L85" s="29">
        <v>65000</v>
      </c>
      <c r="M85" s="30">
        <f t="shared" si="3"/>
        <v>4387500</v>
      </c>
      <c r="N85" s="30"/>
      <c r="O85" s="30">
        <f t="shared" si="4"/>
        <v>4387500</v>
      </c>
      <c r="P85" s="1" t="s">
        <v>98</v>
      </c>
      <c r="Q85" s="23" t="s">
        <v>146</v>
      </c>
      <c r="R85" s="23">
        <v>15</v>
      </c>
      <c r="S85" s="58" t="s">
        <v>351</v>
      </c>
      <c r="T85" s="23" t="s">
        <v>377</v>
      </c>
    </row>
    <row r="86" spans="1:20" s="23" customFormat="1" ht="27" customHeight="1">
      <c r="A86" s="26">
        <f t="shared" si="5"/>
        <v>79</v>
      </c>
      <c r="B86" s="26" t="s">
        <v>389</v>
      </c>
      <c r="C86" s="27" t="s">
        <v>433</v>
      </c>
      <c r="D86" s="54" t="s">
        <v>267</v>
      </c>
      <c r="E86" s="28">
        <v>5</v>
      </c>
      <c r="F86" s="1" t="s">
        <v>216</v>
      </c>
      <c r="G86" s="26" t="s">
        <v>479</v>
      </c>
      <c r="H86" s="31" t="s">
        <v>516</v>
      </c>
      <c r="I86" s="26" t="s">
        <v>97</v>
      </c>
      <c r="J86" s="26" t="s">
        <v>100</v>
      </c>
      <c r="K86" s="48">
        <v>1</v>
      </c>
      <c r="L86" s="29">
        <v>65000</v>
      </c>
      <c r="M86" s="30">
        <f t="shared" si="3"/>
        <v>65000</v>
      </c>
      <c r="N86" s="30"/>
      <c r="O86" s="30">
        <f t="shared" si="4"/>
        <v>65000</v>
      </c>
      <c r="P86" s="1" t="s">
        <v>98</v>
      </c>
      <c r="Q86" s="23" t="s">
        <v>146</v>
      </c>
      <c r="R86" s="23">
        <v>15</v>
      </c>
      <c r="S86" s="58" t="s">
        <v>351</v>
      </c>
      <c r="T86" s="23" t="s">
        <v>377</v>
      </c>
    </row>
    <row r="87" spans="1:20" s="23" customFormat="1" ht="27" customHeight="1">
      <c r="A87" s="26">
        <f t="shared" si="5"/>
        <v>80</v>
      </c>
      <c r="B87" s="26" t="s">
        <v>389</v>
      </c>
      <c r="C87" s="27" t="s">
        <v>433</v>
      </c>
      <c r="D87" s="54" t="s">
        <v>267</v>
      </c>
      <c r="E87" s="28">
        <v>5</v>
      </c>
      <c r="F87" s="1" t="s">
        <v>216</v>
      </c>
      <c r="G87" s="26" t="s">
        <v>126</v>
      </c>
      <c r="H87" s="31" t="s">
        <v>206</v>
      </c>
      <c r="I87" s="26" t="s">
        <v>97</v>
      </c>
      <c r="J87" s="26" t="s">
        <v>100</v>
      </c>
      <c r="K87" s="48">
        <v>2.2000000000000002</v>
      </c>
      <c r="L87" s="29">
        <v>65000</v>
      </c>
      <c r="M87" s="30">
        <f t="shared" si="3"/>
        <v>143000</v>
      </c>
      <c r="N87" s="30"/>
      <c r="O87" s="30">
        <f t="shared" si="4"/>
        <v>143000</v>
      </c>
      <c r="P87" s="1" t="s">
        <v>98</v>
      </c>
      <c r="Q87" s="23" t="s">
        <v>146</v>
      </c>
      <c r="R87" s="23">
        <v>15</v>
      </c>
      <c r="S87" s="58" t="s">
        <v>351</v>
      </c>
      <c r="T87" s="23" t="s">
        <v>377</v>
      </c>
    </row>
    <row r="88" spans="1:20" s="23" customFormat="1" ht="27" customHeight="1">
      <c r="A88" s="26">
        <f t="shared" si="5"/>
        <v>81</v>
      </c>
      <c r="B88" s="26" t="s">
        <v>389</v>
      </c>
      <c r="C88" s="27" t="s">
        <v>433</v>
      </c>
      <c r="D88" s="54" t="s">
        <v>267</v>
      </c>
      <c r="E88" s="28">
        <v>5</v>
      </c>
      <c r="F88" s="1" t="s">
        <v>216</v>
      </c>
      <c r="G88" s="26" t="s">
        <v>479</v>
      </c>
      <c r="H88" s="31" t="s">
        <v>516</v>
      </c>
      <c r="I88" s="26" t="s">
        <v>97</v>
      </c>
      <c r="J88" s="26" t="s">
        <v>101</v>
      </c>
      <c r="K88" s="48">
        <v>2.4</v>
      </c>
      <c r="L88" s="29">
        <v>65000</v>
      </c>
      <c r="M88" s="30">
        <f t="shared" si="3"/>
        <v>156000</v>
      </c>
      <c r="N88" s="30"/>
      <c r="O88" s="30">
        <f t="shared" si="4"/>
        <v>156000</v>
      </c>
      <c r="P88" s="1" t="s">
        <v>98</v>
      </c>
      <c r="Q88" s="23" t="s">
        <v>146</v>
      </c>
      <c r="R88" s="23">
        <v>1</v>
      </c>
      <c r="S88" s="58" t="s">
        <v>351</v>
      </c>
      <c r="T88" s="23" t="s">
        <v>377</v>
      </c>
    </row>
    <row r="89" spans="1:20" s="23" customFormat="1" ht="27" customHeight="1">
      <c r="A89" s="26">
        <f t="shared" si="5"/>
        <v>82</v>
      </c>
      <c r="B89" s="26" t="s">
        <v>389</v>
      </c>
      <c r="C89" s="27" t="s">
        <v>433</v>
      </c>
      <c r="D89" s="54" t="s">
        <v>267</v>
      </c>
      <c r="E89" s="28">
        <v>5</v>
      </c>
      <c r="F89" s="1" t="s">
        <v>216</v>
      </c>
      <c r="G89" s="26" t="s">
        <v>126</v>
      </c>
      <c r="H89" s="31" t="s">
        <v>206</v>
      </c>
      <c r="I89" s="26" t="s">
        <v>97</v>
      </c>
      <c r="J89" s="26" t="s">
        <v>101</v>
      </c>
      <c r="K89" s="48">
        <v>5.4</v>
      </c>
      <c r="L89" s="29">
        <v>65000</v>
      </c>
      <c r="M89" s="30">
        <f t="shared" si="3"/>
        <v>351000</v>
      </c>
      <c r="N89" s="30"/>
      <c r="O89" s="30">
        <f t="shared" si="4"/>
        <v>351000</v>
      </c>
      <c r="P89" s="1" t="s">
        <v>98</v>
      </c>
      <c r="Q89" s="23" t="s">
        <v>146</v>
      </c>
      <c r="R89" s="23">
        <v>1</v>
      </c>
      <c r="S89" s="58" t="s">
        <v>351</v>
      </c>
      <c r="T89" s="23" t="s">
        <v>377</v>
      </c>
    </row>
    <row r="90" spans="1:20" s="23" customFormat="1" ht="27" customHeight="1">
      <c r="A90" s="26">
        <f t="shared" si="5"/>
        <v>83</v>
      </c>
      <c r="B90" s="26" t="s">
        <v>390</v>
      </c>
      <c r="C90" s="27" t="s">
        <v>434</v>
      </c>
      <c r="D90" s="54" t="s">
        <v>33</v>
      </c>
      <c r="E90" s="28">
        <v>5</v>
      </c>
      <c r="F90" s="1" t="s">
        <v>207</v>
      </c>
      <c r="G90" s="26" t="s">
        <v>480</v>
      </c>
      <c r="H90" s="31" t="s">
        <v>517</v>
      </c>
      <c r="I90" s="26" t="s">
        <v>97</v>
      </c>
      <c r="J90" s="26" t="s">
        <v>96</v>
      </c>
      <c r="K90" s="48">
        <v>67.5</v>
      </c>
      <c r="L90" s="29">
        <v>65000</v>
      </c>
      <c r="M90" s="30">
        <f t="shared" si="3"/>
        <v>4387500</v>
      </c>
      <c r="N90" s="30"/>
      <c r="O90" s="30">
        <f t="shared" si="4"/>
        <v>4387500</v>
      </c>
      <c r="P90" s="1" t="s">
        <v>98</v>
      </c>
      <c r="Q90" s="23" t="s">
        <v>109</v>
      </c>
      <c r="R90" s="23">
        <v>30</v>
      </c>
      <c r="S90" s="58" t="s">
        <v>351</v>
      </c>
      <c r="T90" s="23" t="s">
        <v>359</v>
      </c>
    </row>
    <row r="91" spans="1:20" s="23" customFormat="1" ht="27" customHeight="1">
      <c r="A91" s="26">
        <f t="shared" si="5"/>
        <v>84</v>
      </c>
      <c r="B91" s="26" t="s">
        <v>390</v>
      </c>
      <c r="C91" s="27" t="s">
        <v>434</v>
      </c>
      <c r="D91" s="54" t="s">
        <v>33</v>
      </c>
      <c r="E91" s="28">
        <v>5</v>
      </c>
      <c r="F91" s="1" t="s">
        <v>207</v>
      </c>
      <c r="G91" s="26" t="s">
        <v>480</v>
      </c>
      <c r="H91" s="31" t="s">
        <v>517</v>
      </c>
      <c r="I91" s="26" t="s">
        <v>97</v>
      </c>
      <c r="J91" s="26" t="s">
        <v>100</v>
      </c>
      <c r="K91" s="48">
        <v>0.8</v>
      </c>
      <c r="L91" s="29">
        <v>65000</v>
      </c>
      <c r="M91" s="30">
        <f t="shared" si="3"/>
        <v>52000</v>
      </c>
      <c r="N91" s="30"/>
      <c r="O91" s="30">
        <f t="shared" si="4"/>
        <v>52000</v>
      </c>
      <c r="P91" s="1" t="s">
        <v>98</v>
      </c>
      <c r="Q91" s="23" t="s">
        <v>109</v>
      </c>
      <c r="R91" s="23">
        <v>15</v>
      </c>
      <c r="S91" s="58" t="s">
        <v>351</v>
      </c>
      <c r="T91" s="23" t="s">
        <v>359</v>
      </c>
    </row>
    <row r="92" spans="1:20" s="23" customFormat="1" ht="27" customHeight="1">
      <c r="A92" s="26">
        <f t="shared" si="5"/>
        <v>85</v>
      </c>
      <c r="B92" s="26" t="s">
        <v>390</v>
      </c>
      <c r="C92" s="27" t="s">
        <v>434</v>
      </c>
      <c r="D92" s="54" t="s">
        <v>33</v>
      </c>
      <c r="E92" s="28">
        <v>5</v>
      </c>
      <c r="F92" s="1" t="s">
        <v>207</v>
      </c>
      <c r="G92" s="26" t="s">
        <v>480</v>
      </c>
      <c r="H92" s="31" t="s">
        <v>517</v>
      </c>
      <c r="I92" s="26" t="s">
        <v>97</v>
      </c>
      <c r="J92" s="26" t="s">
        <v>101</v>
      </c>
      <c r="K92" s="48">
        <v>2.1</v>
      </c>
      <c r="L92" s="29">
        <v>65000</v>
      </c>
      <c r="M92" s="30">
        <f t="shared" si="3"/>
        <v>136500</v>
      </c>
      <c r="N92" s="30"/>
      <c r="O92" s="30">
        <f t="shared" si="4"/>
        <v>136500</v>
      </c>
      <c r="P92" s="1" t="s">
        <v>98</v>
      </c>
      <c r="Q92" s="23" t="s">
        <v>109</v>
      </c>
      <c r="R92" s="23">
        <v>15</v>
      </c>
      <c r="S92" s="58" t="s">
        <v>351</v>
      </c>
      <c r="T92" s="23" t="s">
        <v>359</v>
      </c>
    </row>
    <row r="93" spans="1:20" s="23" customFormat="1" ht="27" customHeight="1">
      <c r="A93" s="26">
        <f t="shared" si="5"/>
        <v>86</v>
      </c>
      <c r="B93" s="26" t="s">
        <v>391</v>
      </c>
      <c r="C93" s="27" t="s">
        <v>34</v>
      </c>
      <c r="D93" s="54" t="s">
        <v>435</v>
      </c>
      <c r="E93" s="28">
        <v>5</v>
      </c>
      <c r="F93" s="1" t="s">
        <v>217</v>
      </c>
      <c r="G93" s="26" t="s">
        <v>481</v>
      </c>
      <c r="H93" s="31" t="s">
        <v>518</v>
      </c>
      <c r="I93" s="26" t="s">
        <v>97</v>
      </c>
      <c r="J93" s="26" t="s">
        <v>96</v>
      </c>
      <c r="K93" s="48">
        <v>45</v>
      </c>
      <c r="L93" s="29">
        <v>65000</v>
      </c>
      <c r="M93" s="30">
        <f t="shared" si="3"/>
        <v>2925000</v>
      </c>
      <c r="N93" s="30"/>
      <c r="O93" s="30">
        <f t="shared" si="4"/>
        <v>2925000</v>
      </c>
      <c r="P93" s="1" t="s">
        <v>98</v>
      </c>
      <c r="Q93" s="23" t="s">
        <v>109</v>
      </c>
      <c r="R93" s="23">
        <v>15</v>
      </c>
      <c r="S93" s="58" t="s">
        <v>351</v>
      </c>
      <c r="T93" s="23" t="s">
        <v>359</v>
      </c>
    </row>
    <row r="94" spans="1:20" s="23" customFormat="1" ht="27" customHeight="1">
      <c r="A94" s="26">
        <f t="shared" si="5"/>
        <v>87</v>
      </c>
      <c r="B94" s="26" t="s">
        <v>391</v>
      </c>
      <c r="C94" s="27" t="s">
        <v>34</v>
      </c>
      <c r="D94" s="54" t="s">
        <v>435</v>
      </c>
      <c r="E94" s="28">
        <v>5</v>
      </c>
      <c r="F94" s="1" t="s">
        <v>217</v>
      </c>
      <c r="G94" s="26" t="s">
        <v>481</v>
      </c>
      <c r="H94" s="31" t="s">
        <v>518</v>
      </c>
      <c r="I94" s="26" t="s">
        <v>97</v>
      </c>
      <c r="J94" s="26" t="s">
        <v>100</v>
      </c>
      <c r="K94" s="48">
        <v>2.2999999999999998</v>
      </c>
      <c r="L94" s="29">
        <v>65000</v>
      </c>
      <c r="M94" s="30">
        <f t="shared" si="3"/>
        <v>149500</v>
      </c>
      <c r="N94" s="30"/>
      <c r="O94" s="30">
        <f t="shared" si="4"/>
        <v>149500</v>
      </c>
      <c r="P94" s="1" t="s">
        <v>98</v>
      </c>
      <c r="Q94" s="23" t="s">
        <v>109</v>
      </c>
      <c r="R94" s="23">
        <v>15</v>
      </c>
      <c r="S94" s="58" t="s">
        <v>351</v>
      </c>
      <c r="T94" s="23" t="s">
        <v>359</v>
      </c>
    </row>
    <row r="95" spans="1:20" s="23" customFormat="1" ht="27" customHeight="1">
      <c r="A95" s="26">
        <f t="shared" si="5"/>
        <v>88</v>
      </c>
      <c r="B95" s="26" t="s">
        <v>391</v>
      </c>
      <c r="C95" s="27" t="s">
        <v>34</v>
      </c>
      <c r="D95" s="54" t="s">
        <v>435</v>
      </c>
      <c r="E95" s="28">
        <v>5</v>
      </c>
      <c r="F95" s="1" t="s">
        <v>217</v>
      </c>
      <c r="G95" s="26" t="s">
        <v>481</v>
      </c>
      <c r="H95" s="31" t="s">
        <v>518</v>
      </c>
      <c r="I95" s="26" t="s">
        <v>97</v>
      </c>
      <c r="J95" s="26" t="s">
        <v>101</v>
      </c>
      <c r="K95" s="48">
        <v>5.8</v>
      </c>
      <c r="L95" s="29">
        <v>65000</v>
      </c>
      <c r="M95" s="30">
        <f t="shared" si="3"/>
        <v>377000</v>
      </c>
      <c r="N95" s="30"/>
      <c r="O95" s="30">
        <f t="shared" si="4"/>
        <v>377000</v>
      </c>
      <c r="P95" s="1" t="s">
        <v>98</v>
      </c>
      <c r="Q95" s="23" t="s">
        <v>109</v>
      </c>
      <c r="R95" s="23">
        <v>1</v>
      </c>
      <c r="S95" s="58" t="s">
        <v>351</v>
      </c>
      <c r="T95" s="23" t="s">
        <v>359</v>
      </c>
    </row>
    <row r="96" spans="1:20" s="23" customFormat="1" ht="27" customHeight="1">
      <c r="A96" s="26">
        <f t="shared" si="5"/>
        <v>89</v>
      </c>
      <c r="B96" s="26" t="s">
        <v>289</v>
      </c>
      <c r="C96" s="27" t="s">
        <v>54</v>
      </c>
      <c r="D96" s="54" t="s">
        <v>11</v>
      </c>
      <c r="E96" s="28">
        <v>5</v>
      </c>
      <c r="F96" s="1" t="s">
        <v>217</v>
      </c>
      <c r="G96" s="26" t="s">
        <v>482</v>
      </c>
      <c r="H96" s="31" t="s">
        <v>519</v>
      </c>
      <c r="I96" s="26" t="s">
        <v>97</v>
      </c>
      <c r="J96" s="26" t="s">
        <v>96</v>
      </c>
      <c r="K96" s="48">
        <v>67.5</v>
      </c>
      <c r="L96" s="29">
        <v>65000</v>
      </c>
      <c r="M96" s="30">
        <f t="shared" si="3"/>
        <v>4387500</v>
      </c>
      <c r="N96" s="30"/>
      <c r="O96" s="30">
        <f t="shared" si="4"/>
        <v>4387500</v>
      </c>
      <c r="P96" s="1" t="s">
        <v>98</v>
      </c>
      <c r="Q96" s="23" t="s">
        <v>109</v>
      </c>
      <c r="R96" s="23">
        <v>1</v>
      </c>
      <c r="S96" s="58" t="s">
        <v>351</v>
      </c>
      <c r="T96" s="23" t="s">
        <v>359</v>
      </c>
    </row>
    <row r="97" spans="1:20" s="23" customFormat="1" ht="27" customHeight="1">
      <c r="A97" s="26">
        <f t="shared" si="5"/>
        <v>90</v>
      </c>
      <c r="B97" s="26" t="s">
        <v>289</v>
      </c>
      <c r="C97" s="27" t="s">
        <v>54</v>
      </c>
      <c r="D97" s="54" t="s">
        <v>11</v>
      </c>
      <c r="E97" s="28">
        <v>5</v>
      </c>
      <c r="F97" s="1" t="s">
        <v>217</v>
      </c>
      <c r="G97" s="26" t="s">
        <v>482</v>
      </c>
      <c r="H97" s="31" t="s">
        <v>519</v>
      </c>
      <c r="I97" s="26" t="s">
        <v>97</v>
      </c>
      <c r="J97" s="26" t="s">
        <v>100</v>
      </c>
      <c r="K97" s="48">
        <v>0.8</v>
      </c>
      <c r="L97" s="29">
        <v>65000</v>
      </c>
      <c r="M97" s="30">
        <f t="shared" si="3"/>
        <v>52000</v>
      </c>
      <c r="N97" s="30"/>
      <c r="O97" s="30">
        <f t="shared" si="4"/>
        <v>52000</v>
      </c>
      <c r="P97" s="1" t="s">
        <v>98</v>
      </c>
      <c r="Q97" s="23" t="s">
        <v>109</v>
      </c>
      <c r="R97" s="23">
        <v>30</v>
      </c>
      <c r="S97" s="58" t="s">
        <v>351</v>
      </c>
      <c r="T97" s="23" t="s">
        <v>359</v>
      </c>
    </row>
    <row r="98" spans="1:20" s="23" customFormat="1" ht="27" customHeight="1">
      <c r="A98" s="26">
        <f t="shared" si="5"/>
        <v>91</v>
      </c>
      <c r="B98" s="26" t="s">
        <v>289</v>
      </c>
      <c r="C98" s="27" t="s">
        <v>54</v>
      </c>
      <c r="D98" s="54" t="s">
        <v>11</v>
      </c>
      <c r="E98" s="28">
        <v>5</v>
      </c>
      <c r="F98" s="1" t="s">
        <v>217</v>
      </c>
      <c r="G98" s="26" t="s">
        <v>482</v>
      </c>
      <c r="H98" s="31" t="s">
        <v>519</v>
      </c>
      <c r="I98" s="26" t="s">
        <v>97</v>
      </c>
      <c r="J98" s="26" t="s">
        <v>101</v>
      </c>
      <c r="K98" s="48">
        <v>1.9</v>
      </c>
      <c r="L98" s="29">
        <v>65000</v>
      </c>
      <c r="M98" s="30">
        <f t="shared" si="3"/>
        <v>123500</v>
      </c>
      <c r="N98" s="30"/>
      <c r="O98" s="30">
        <f t="shared" si="4"/>
        <v>123500</v>
      </c>
      <c r="P98" s="1" t="s">
        <v>98</v>
      </c>
      <c r="Q98" s="23" t="s">
        <v>109</v>
      </c>
      <c r="R98" s="23">
        <v>30</v>
      </c>
      <c r="S98" s="58" t="s">
        <v>351</v>
      </c>
      <c r="T98" s="23" t="s">
        <v>359</v>
      </c>
    </row>
    <row r="99" spans="1:20" s="23" customFormat="1" ht="27" customHeight="1">
      <c r="A99" s="26">
        <f t="shared" si="5"/>
        <v>92</v>
      </c>
      <c r="B99" s="26" t="s">
        <v>290</v>
      </c>
      <c r="C99" s="27" t="s">
        <v>300</v>
      </c>
      <c r="D99" s="54" t="s">
        <v>138</v>
      </c>
      <c r="E99" s="28">
        <v>5</v>
      </c>
      <c r="F99" s="1" t="s">
        <v>218</v>
      </c>
      <c r="G99" s="26" t="s">
        <v>312</v>
      </c>
      <c r="H99" s="31" t="s">
        <v>332</v>
      </c>
      <c r="I99" s="26" t="s">
        <v>97</v>
      </c>
      <c r="J99" s="26" t="s">
        <v>96</v>
      </c>
      <c r="K99" s="48">
        <v>45</v>
      </c>
      <c r="L99" s="29">
        <v>65000</v>
      </c>
      <c r="M99" s="30">
        <f t="shared" si="3"/>
        <v>2925000</v>
      </c>
      <c r="N99" s="30"/>
      <c r="O99" s="30">
        <f t="shared" si="4"/>
        <v>2925000</v>
      </c>
      <c r="P99" s="1" t="s">
        <v>98</v>
      </c>
      <c r="Q99" s="23" t="s">
        <v>109</v>
      </c>
      <c r="R99" s="23">
        <v>15</v>
      </c>
      <c r="S99" s="58" t="s">
        <v>351</v>
      </c>
      <c r="T99" s="23" t="s">
        <v>359</v>
      </c>
    </row>
    <row r="100" spans="1:20" s="23" customFormat="1" ht="27" customHeight="1">
      <c r="A100" s="26">
        <f t="shared" si="5"/>
        <v>93</v>
      </c>
      <c r="B100" s="26" t="s">
        <v>290</v>
      </c>
      <c r="C100" s="27" t="s">
        <v>300</v>
      </c>
      <c r="D100" s="54" t="s">
        <v>138</v>
      </c>
      <c r="E100" s="28">
        <v>5</v>
      </c>
      <c r="F100" s="1" t="s">
        <v>218</v>
      </c>
      <c r="G100" s="26" t="s">
        <v>312</v>
      </c>
      <c r="H100" s="31" t="s">
        <v>332</v>
      </c>
      <c r="I100" s="26" t="s">
        <v>97</v>
      </c>
      <c r="J100" s="26" t="s">
        <v>100</v>
      </c>
      <c r="K100" s="48">
        <v>1.2</v>
      </c>
      <c r="L100" s="29">
        <v>65000</v>
      </c>
      <c r="M100" s="30">
        <f t="shared" si="3"/>
        <v>78000</v>
      </c>
      <c r="N100" s="30"/>
      <c r="O100" s="30">
        <f t="shared" si="4"/>
        <v>78000</v>
      </c>
      <c r="P100" s="1" t="s">
        <v>98</v>
      </c>
      <c r="Q100" s="23" t="s">
        <v>109</v>
      </c>
      <c r="R100" s="23">
        <v>15</v>
      </c>
      <c r="S100" s="58" t="s">
        <v>351</v>
      </c>
      <c r="T100" s="23" t="s">
        <v>359</v>
      </c>
    </row>
    <row r="101" spans="1:20" s="23" customFormat="1" ht="27" customHeight="1">
      <c r="A101" s="26">
        <f t="shared" si="5"/>
        <v>94</v>
      </c>
      <c r="B101" s="26" t="s">
        <v>290</v>
      </c>
      <c r="C101" s="27" t="s">
        <v>300</v>
      </c>
      <c r="D101" s="54" t="s">
        <v>138</v>
      </c>
      <c r="E101" s="28">
        <v>5</v>
      </c>
      <c r="F101" s="1" t="s">
        <v>218</v>
      </c>
      <c r="G101" s="26" t="s">
        <v>312</v>
      </c>
      <c r="H101" s="31" t="s">
        <v>332</v>
      </c>
      <c r="I101" s="26" t="s">
        <v>97</v>
      </c>
      <c r="J101" s="26" t="s">
        <v>101</v>
      </c>
      <c r="K101" s="48">
        <v>3</v>
      </c>
      <c r="L101" s="29">
        <v>65000</v>
      </c>
      <c r="M101" s="30">
        <f t="shared" si="3"/>
        <v>195000</v>
      </c>
      <c r="N101" s="30"/>
      <c r="O101" s="30">
        <f t="shared" si="4"/>
        <v>195000</v>
      </c>
      <c r="P101" s="1" t="s">
        <v>98</v>
      </c>
      <c r="Q101" s="23" t="s">
        <v>109</v>
      </c>
      <c r="R101" s="23">
        <v>15</v>
      </c>
      <c r="S101" s="58" t="s">
        <v>351</v>
      </c>
      <c r="T101" s="23" t="s">
        <v>359</v>
      </c>
    </row>
    <row r="102" spans="1:20" s="23" customFormat="1" ht="27" customHeight="1">
      <c r="A102" s="26">
        <f t="shared" si="5"/>
        <v>95</v>
      </c>
      <c r="B102" s="26" t="s">
        <v>132</v>
      </c>
      <c r="C102" s="27" t="s">
        <v>37</v>
      </c>
      <c r="D102" s="54" t="s">
        <v>38</v>
      </c>
      <c r="E102" s="28">
        <v>5</v>
      </c>
      <c r="F102" s="1" t="s">
        <v>218</v>
      </c>
      <c r="G102" s="26" t="s">
        <v>483</v>
      </c>
      <c r="H102" s="31" t="s">
        <v>520</v>
      </c>
      <c r="I102" s="26" t="s">
        <v>97</v>
      </c>
      <c r="J102" s="26" t="s">
        <v>96</v>
      </c>
      <c r="K102" s="48">
        <v>45</v>
      </c>
      <c r="L102" s="29">
        <v>65000</v>
      </c>
      <c r="M102" s="30">
        <f t="shared" si="3"/>
        <v>2925000</v>
      </c>
      <c r="N102" s="30"/>
      <c r="O102" s="30">
        <f t="shared" si="4"/>
        <v>2925000</v>
      </c>
      <c r="P102" s="1" t="s">
        <v>98</v>
      </c>
      <c r="Q102" s="23" t="s">
        <v>109</v>
      </c>
      <c r="R102" s="23">
        <v>15</v>
      </c>
      <c r="S102" s="58" t="s">
        <v>351</v>
      </c>
      <c r="T102" s="23" t="s">
        <v>359</v>
      </c>
    </row>
    <row r="103" spans="1:20" s="23" customFormat="1" ht="27" customHeight="1">
      <c r="A103" s="26">
        <f t="shared" si="5"/>
        <v>96</v>
      </c>
      <c r="B103" s="26" t="s">
        <v>132</v>
      </c>
      <c r="C103" s="27" t="s">
        <v>37</v>
      </c>
      <c r="D103" s="54" t="s">
        <v>38</v>
      </c>
      <c r="E103" s="28">
        <v>5</v>
      </c>
      <c r="F103" s="1" t="s">
        <v>218</v>
      </c>
      <c r="G103" s="26" t="s">
        <v>484</v>
      </c>
      <c r="H103" s="31" t="s">
        <v>521</v>
      </c>
      <c r="I103" s="26" t="s">
        <v>97</v>
      </c>
      <c r="J103" s="26" t="s">
        <v>96</v>
      </c>
      <c r="K103" s="48">
        <v>45</v>
      </c>
      <c r="L103" s="29">
        <v>65000</v>
      </c>
      <c r="M103" s="30">
        <f t="shared" si="3"/>
        <v>2925000</v>
      </c>
      <c r="N103" s="30"/>
      <c r="O103" s="30">
        <f t="shared" si="4"/>
        <v>2925000</v>
      </c>
      <c r="P103" s="1" t="s">
        <v>98</v>
      </c>
      <c r="Q103" s="23" t="s">
        <v>109</v>
      </c>
      <c r="R103" s="23">
        <v>15</v>
      </c>
      <c r="S103" s="58" t="s">
        <v>351</v>
      </c>
      <c r="T103" s="23" t="s">
        <v>359</v>
      </c>
    </row>
    <row r="104" spans="1:20" s="23" customFormat="1" ht="27" customHeight="1">
      <c r="A104" s="26">
        <f t="shared" si="5"/>
        <v>97</v>
      </c>
      <c r="B104" s="26" t="s">
        <v>132</v>
      </c>
      <c r="C104" s="27" t="s">
        <v>37</v>
      </c>
      <c r="D104" s="54" t="s">
        <v>38</v>
      </c>
      <c r="E104" s="28">
        <v>5</v>
      </c>
      <c r="F104" s="1" t="s">
        <v>218</v>
      </c>
      <c r="G104" s="26" t="s">
        <v>483</v>
      </c>
      <c r="H104" s="31" t="s">
        <v>520</v>
      </c>
      <c r="I104" s="26" t="s">
        <v>97</v>
      </c>
      <c r="J104" s="26" t="s">
        <v>100</v>
      </c>
      <c r="K104" s="48">
        <v>0.9</v>
      </c>
      <c r="L104" s="29">
        <v>65000</v>
      </c>
      <c r="M104" s="30">
        <f t="shared" si="3"/>
        <v>58500</v>
      </c>
      <c r="N104" s="30"/>
      <c r="O104" s="30">
        <f t="shared" si="4"/>
        <v>58500</v>
      </c>
      <c r="P104" s="1" t="s">
        <v>98</v>
      </c>
      <c r="Q104" s="23" t="s">
        <v>109</v>
      </c>
      <c r="R104" s="23">
        <v>15</v>
      </c>
      <c r="S104" s="58" t="s">
        <v>351</v>
      </c>
      <c r="T104" s="23" t="s">
        <v>359</v>
      </c>
    </row>
    <row r="105" spans="1:20" s="23" customFormat="1" ht="27" customHeight="1">
      <c r="A105" s="26">
        <f t="shared" si="5"/>
        <v>98</v>
      </c>
      <c r="B105" s="26" t="s">
        <v>132</v>
      </c>
      <c r="C105" s="27" t="s">
        <v>37</v>
      </c>
      <c r="D105" s="54" t="s">
        <v>38</v>
      </c>
      <c r="E105" s="28">
        <v>5</v>
      </c>
      <c r="F105" s="1" t="s">
        <v>218</v>
      </c>
      <c r="G105" s="26" t="s">
        <v>484</v>
      </c>
      <c r="H105" s="31" t="s">
        <v>521</v>
      </c>
      <c r="I105" s="26" t="s">
        <v>97</v>
      </c>
      <c r="J105" s="26" t="s">
        <v>100</v>
      </c>
      <c r="K105" s="48">
        <v>0.9</v>
      </c>
      <c r="L105" s="29">
        <v>65000</v>
      </c>
      <c r="M105" s="30">
        <f t="shared" si="3"/>
        <v>58500</v>
      </c>
      <c r="N105" s="30"/>
      <c r="O105" s="30">
        <f t="shared" si="4"/>
        <v>58500</v>
      </c>
      <c r="P105" s="1" t="s">
        <v>98</v>
      </c>
      <c r="Q105" s="23" t="s">
        <v>109</v>
      </c>
      <c r="R105" s="23">
        <v>1</v>
      </c>
      <c r="S105" s="58" t="s">
        <v>351</v>
      </c>
      <c r="T105" s="23" t="s">
        <v>359</v>
      </c>
    </row>
    <row r="106" spans="1:20" s="23" customFormat="1" ht="27" customHeight="1">
      <c r="A106" s="26">
        <f t="shared" si="5"/>
        <v>99</v>
      </c>
      <c r="B106" s="26" t="s">
        <v>132</v>
      </c>
      <c r="C106" s="27" t="s">
        <v>37</v>
      </c>
      <c r="D106" s="54" t="s">
        <v>38</v>
      </c>
      <c r="E106" s="28">
        <v>5</v>
      </c>
      <c r="F106" s="1" t="s">
        <v>218</v>
      </c>
      <c r="G106" s="26" t="s">
        <v>483</v>
      </c>
      <c r="H106" s="31" t="s">
        <v>520</v>
      </c>
      <c r="I106" s="26" t="s">
        <v>97</v>
      </c>
      <c r="J106" s="26" t="s">
        <v>101</v>
      </c>
      <c r="K106" s="48">
        <v>2.2999999999999998</v>
      </c>
      <c r="L106" s="29">
        <v>65000</v>
      </c>
      <c r="M106" s="30">
        <f t="shared" si="3"/>
        <v>149500</v>
      </c>
      <c r="N106" s="30"/>
      <c r="O106" s="30">
        <f t="shared" si="4"/>
        <v>149500</v>
      </c>
      <c r="P106" s="1" t="s">
        <v>98</v>
      </c>
      <c r="Q106" s="23" t="s">
        <v>109</v>
      </c>
      <c r="R106" s="23">
        <v>1</v>
      </c>
      <c r="S106" s="58" t="s">
        <v>351</v>
      </c>
      <c r="T106" s="23" t="s">
        <v>359</v>
      </c>
    </row>
    <row r="107" spans="1:20" s="23" customFormat="1" ht="27" customHeight="1">
      <c r="A107" s="26">
        <f t="shared" si="5"/>
        <v>100</v>
      </c>
      <c r="B107" s="26" t="s">
        <v>132</v>
      </c>
      <c r="C107" s="27" t="s">
        <v>37</v>
      </c>
      <c r="D107" s="54" t="s">
        <v>38</v>
      </c>
      <c r="E107" s="28">
        <v>5</v>
      </c>
      <c r="F107" s="1" t="s">
        <v>218</v>
      </c>
      <c r="G107" s="26" t="s">
        <v>484</v>
      </c>
      <c r="H107" s="31" t="s">
        <v>521</v>
      </c>
      <c r="I107" s="26" t="s">
        <v>97</v>
      </c>
      <c r="J107" s="26" t="s">
        <v>101</v>
      </c>
      <c r="K107" s="48">
        <v>2.2999999999999998</v>
      </c>
      <c r="L107" s="29">
        <v>65000</v>
      </c>
      <c r="M107" s="30">
        <f t="shared" si="3"/>
        <v>149500</v>
      </c>
      <c r="N107" s="30"/>
      <c r="O107" s="30">
        <f t="shared" si="4"/>
        <v>149500</v>
      </c>
      <c r="P107" s="1" t="s">
        <v>98</v>
      </c>
      <c r="Q107" s="23" t="s">
        <v>109</v>
      </c>
      <c r="R107" s="23">
        <v>1</v>
      </c>
      <c r="S107" s="58" t="s">
        <v>351</v>
      </c>
      <c r="T107" s="23" t="s">
        <v>359</v>
      </c>
    </row>
    <row r="108" spans="1:20" s="23" customFormat="1" ht="27" customHeight="1">
      <c r="A108" s="26">
        <f t="shared" si="5"/>
        <v>101</v>
      </c>
      <c r="B108" s="26" t="s">
        <v>392</v>
      </c>
      <c r="C108" s="27" t="s">
        <v>39</v>
      </c>
      <c r="D108" s="54" t="s">
        <v>436</v>
      </c>
      <c r="E108" s="28">
        <v>6</v>
      </c>
      <c r="F108" s="1" t="s">
        <v>437</v>
      </c>
      <c r="G108" s="26" t="s">
        <v>485</v>
      </c>
      <c r="H108" s="31" t="s">
        <v>522</v>
      </c>
      <c r="I108" s="26" t="s">
        <v>97</v>
      </c>
      <c r="J108" s="26" t="s">
        <v>96</v>
      </c>
      <c r="K108" s="48">
        <v>67.5</v>
      </c>
      <c r="L108" s="29">
        <v>65000</v>
      </c>
      <c r="M108" s="30">
        <f t="shared" si="3"/>
        <v>4387500</v>
      </c>
      <c r="N108" s="30"/>
      <c r="O108" s="30">
        <f t="shared" si="4"/>
        <v>4387500</v>
      </c>
      <c r="P108" s="1" t="s">
        <v>98</v>
      </c>
      <c r="Q108" s="23" t="s">
        <v>109</v>
      </c>
      <c r="R108" s="23">
        <v>1</v>
      </c>
      <c r="S108" s="58" t="s">
        <v>351</v>
      </c>
      <c r="T108" s="23" t="s">
        <v>359</v>
      </c>
    </row>
    <row r="109" spans="1:20" s="23" customFormat="1" ht="27" customHeight="1">
      <c r="A109" s="26">
        <f t="shared" si="5"/>
        <v>102</v>
      </c>
      <c r="B109" s="26" t="s">
        <v>392</v>
      </c>
      <c r="C109" s="27" t="s">
        <v>39</v>
      </c>
      <c r="D109" s="54" t="s">
        <v>436</v>
      </c>
      <c r="E109" s="28">
        <v>6</v>
      </c>
      <c r="F109" s="1" t="s">
        <v>437</v>
      </c>
      <c r="G109" s="26" t="s">
        <v>485</v>
      </c>
      <c r="H109" s="31" t="s">
        <v>522</v>
      </c>
      <c r="I109" s="26" t="s">
        <v>97</v>
      </c>
      <c r="J109" s="26" t="s">
        <v>100</v>
      </c>
      <c r="K109" s="48">
        <v>2.6</v>
      </c>
      <c r="L109" s="29">
        <v>65000</v>
      </c>
      <c r="M109" s="30">
        <f t="shared" si="3"/>
        <v>169000</v>
      </c>
      <c r="N109" s="30"/>
      <c r="O109" s="30">
        <f t="shared" si="4"/>
        <v>169000</v>
      </c>
      <c r="P109" s="1" t="s">
        <v>98</v>
      </c>
      <c r="Q109" s="23" t="s">
        <v>109</v>
      </c>
      <c r="R109" s="23">
        <v>22</v>
      </c>
      <c r="S109" s="58" t="s">
        <v>351</v>
      </c>
      <c r="T109" s="23" t="s">
        <v>359</v>
      </c>
    </row>
    <row r="110" spans="1:20" s="23" customFormat="1" ht="27" customHeight="1">
      <c r="A110" s="26">
        <f t="shared" si="5"/>
        <v>103</v>
      </c>
      <c r="B110" s="26" t="s">
        <v>392</v>
      </c>
      <c r="C110" s="27" t="s">
        <v>39</v>
      </c>
      <c r="D110" s="54" t="s">
        <v>436</v>
      </c>
      <c r="E110" s="28">
        <v>6</v>
      </c>
      <c r="F110" s="1" t="s">
        <v>437</v>
      </c>
      <c r="G110" s="26" t="s">
        <v>485</v>
      </c>
      <c r="H110" s="31" t="s">
        <v>522</v>
      </c>
      <c r="I110" s="26" t="s">
        <v>97</v>
      </c>
      <c r="J110" s="26" t="s">
        <v>101</v>
      </c>
      <c r="K110" s="48">
        <v>6.6</v>
      </c>
      <c r="L110" s="29">
        <v>65000</v>
      </c>
      <c r="M110" s="30">
        <f t="shared" si="3"/>
        <v>429000</v>
      </c>
      <c r="N110" s="30"/>
      <c r="O110" s="30">
        <f t="shared" si="4"/>
        <v>429000</v>
      </c>
      <c r="P110" s="1" t="s">
        <v>98</v>
      </c>
      <c r="Q110" s="23" t="s">
        <v>109</v>
      </c>
      <c r="R110" s="23">
        <v>22</v>
      </c>
      <c r="S110" s="58" t="s">
        <v>351</v>
      </c>
      <c r="T110" s="23" t="s">
        <v>359</v>
      </c>
    </row>
    <row r="111" spans="1:20" s="23" customFormat="1" ht="27" customHeight="1">
      <c r="A111" s="26">
        <f t="shared" si="5"/>
        <v>104</v>
      </c>
      <c r="B111" s="26" t="s">
        <v>393</v>
      </c>
      <c r="C111" s="27" t="s">
        <v>31</v>
      </c>
      <c r="D111" s="54" t="s">
        <v>438</v>
      </c>
      <c r="E111" s="28">
        <v>6</v>
      </c>
      <c r="F111" s="1" t="s">
        <v>437</v>
      </c>
      <c r="G111" s="26" t="s">
        <v>486</v>
      </c>
      <c r="H111" s="31" t="s">
        <v>523</v>
      </c>
      <c r="I111" s="26" t="s">
        <v>97</v>
      </c>
      <c r="J111" s="26" t="s">
        <v>96</v>
      </c>
      <c r="K111" s="48">
        <v>45</v>
      </c>
      <c r="L111" s="29">
        <v>65000</v>
      </c>
      <c r="M111" s="30">
        <f t="shared" si="3"/>
        <v>2925000</v>
      </c>
      <c r="N111" s="30"/>
      <c r="O111" s="30">
        <f t="shared" si="4"/>
        <v>2925000</v>
      </c>
      <c r="P111" s="1" t="s">
        <v>98</v>
      </c>
      <c r="Q111" s="23" t="s">
        <v>109</v>
      </c>
      <c r="R111" s="23">
        <v>8</v>
      </c>
      <c r="S111" s="58" t="s">
        <v>351</v>
      </c>
      <c r="T111" s="23" t="s">
        <v>359</v>
      </c>
    </row>
    <row r="112" spans="1:20" s="23" customFormat="1" ht="27" customHeight="1">
      <c r="A112" s="26">
        <f t="shared" si="5"/>
        <v>105</v>
      </c>
      <c r="B112" s="26" t="s">
        <v>393</v>
      </c>
      <c r="C112" s="27" t="s">
        <v>31</v>
      </c>
      <c r="D112" s="54" t="s">
        <v>438</v>
      </c>
      <c r="E112" s="28">
        <v>6</v>
      </c>
      <c r="F112" s="1" t="s">
        <v>437</v>
      </c>
      <c r="G112" s="26" t="s">
        <v>486</v>
      </c>
      <c r="H112" s="31" t="s">
        <v>523</v>
      </c>
      <c r="I112" s="26" t="s">
        <v>97</v>
      </c>
      <c r="J112" s="26" t="s">
        <v>100</v>
      </c>
      <c r="K112" s="48">
        <v>3.2</v>
      </c>
      <c r="L112" s="29">
        <v>65000</v>
      </c>
      <c r="M112" s="30">
        <f t="shared" si="3"/>
        <v>208000</v>
      </c>
      <c r="N112" s="30"/>
      <c r="O112" s="30">
        <f t="shared" si="4"/>
        <v>208000</v>
      </c>
      <c r="P112" s="1" t="s">
        <v>98</v>
      </c>
      <c r="Q112" s="23" t="s">
        <v>109</v>
      </c>
      <c r="R112" s="23">
        <v>8</v>
      </c>
      <c r="S112" s="58" t="s">
        <v>351</v>
      </c>
      <c r="T112" s="23" t="s">
        <v>359</v>
      </c>
    </row>
    <row r="113" spans="1:20" s="23" customFormat="1" ht="27" customHeight="1">
      <c r="A113" s="26">
        <f t="shared" si="5"/>
        <v>106</v>
      </c>
      <c r="B113" s="26" t="s">
        <v>393</v>
      </c>
      <c r="C113" s="27" t="s">
        <v>31</v>
      </c>
      <c r="D113" s="54" t="s">
        <v>438</v>
      </c>
      <c r="E113" s="28">
        <v>6</v>
      </c>
      <c r="F113" s="1" t="s">
        <v>437</v>
      </c>
      <c r="G113" s="26" t="s">
        <v>486</v>
      </c>
      <c r="H113" s="31" t="s">
        <v>523</v>
      </c>
      <c r="I113" s="26" t="s">
        <v>97</v>
      </c>
      <c r="J113" s="26" t="s">
        <v>101</v>
      </c>
      <c r="K113" s="48">
        <v>7.9</v>
      </c>
      <c r="L113" s="29">
        <v>65000</v>
      </c>
      <c r="M113" s="30">
        <f t="shared" si="3"/>
        <v>513500</v>
      </c>
      <c r="N113" s="30"/>
      <c r="O113" s="30">
        <f t="shared" si="4"/>
        <v>513500</v>
      </c>
      <c r="P113" s="1" t="s">
        <v>98</v>
      </c>
      <c r="Q113" s="23" t="s">
        <v>109</v>
      </c>
      <c r="R113" s="23">
        <v>8</v>
      </c>
      <c r="S113" s="58" t="s">
        <v>351</v>
      </c>
      <c r="T113" s="23" t="s">
        <v>359</v>
      </c>
    </row>
    <row r="114" spans="1:20" s="23" customFormat="1" ht="27" customHeight="1">
      <c r="A114" s="26">
        <f t="shared" si="5"/>
        <v>107</v>
      </c>
      <c r="B114" s="26" t="s">
        <v>394</v>
      </c>
      <c r="C114" s="27" t="s">
        <v>439</v>
      </c>
      <c r="D114" s="54" t="s">
        <v>27</v>
      </c>
      <c r="E114" s="28">
        <v>6</v>
      </c>
      <c r="F114" s="1" t="s">
        <v>437</v>
      </c>
      <c r="G114" s="26" t="s">
        <v>485</v>
      </c>
      <c r="H114" s="31" t="s">
        <v>522</v>
      </c>
      <c r="I114" s="26" t="s">
        <v>97</v>
      </c>
      <c r="J114" s="26" t="s">
        <v>96</v>
      </c>
      <c r="K114" s="48">
        <v>67.5</v>
      </c>
      <c r="L114" s="29">
        <v>65000</v>
      </c>
      <c r="M114" s="30">
        <f t="shared" si="3"/>
        <v>4387500</v>
      </c>
      <c r="N114" s="30"/>
      <c r="O114" s="30">
        <f t="shared" si="4"/>
        <v>4387500</v>
      </c>
      <c r="P114" s="1" t="s">
        <v>98</v>
      </c>
      <c r="Q114" s="23" t="s">
        <v>109</v>
      </c>
      <c r="R114" s="23">
        <v>8</v>
      </c>
      <c r="S114" s="58" t="s">
        <v>351</v>
      </c>
      <c r="T114" s="23" t="s">
        <v>359</v>
      </c>
    </row>
    <row r="115" spans="1:20" s="23" customFormat="1" ht="27" customHeight="1">
      <c r="A115" s="26">
        <f t="shared" si="5"/>
        <v>108</v>
      </c>
      <c r="B115" s="26" t="s">
        <v>394</v>
      </c>
      <c r="C115" s="27" t="s">
        <v>439</v>
      </c>
      <c r="D115" s="54" t="s">
        <v>27</v>
      </c>
      <c r="E115" s="28">
        <v>6</v>
      </c>
      <c r="F115" s="1" t="s">
        <v>437</v>
      </c>
      <c r="G115" s="26" t="s">
        <v>485</v>
      </c>
      <c r="H115" s="31" t="s">
        <v>522</v>
      </c>
      <c r="I115" s="26" t="s">
        <v>97</v>
      </c>
      <c r="J115" s="26" t="s">
        <v>100</v>
      </c>
      <c r="K115" s="48">
        <v>2</v>
      </c>
      <c r="L115" s="29">
        <v>65000</v>
      </c>
      <c r="M115" s="30">
        <f t="shared" si="3"/>
        <v>130000</v>
      </c>
      <c r="N115" s="30"/>
      <c r="O115" s="30">
        <f t="shared" si="4"/>
        <v>130000</v>
      </c>
      <c r="P115" s="1" t="s">
        <v>98</v>
      </c>
      <c r="Q115" s="23" t="s">
        <v>109</v>
      </c>
      <c r="R115" s="23">
        <v>1</v>
      </c>
      <c r="S115" s="58" t="s">
        <v>351</v>
      </c>
      <c r="T115" s="23" t="s">
        <v>359</v>
      </c>
    </row>
    <row r="116" spans="1:20" s="23" customFormat="1" ht="27" customHeight="1">
      <c r="A116" s="26">
        <f t="shared" si="5"/>
        <v>109</v>
      </c>
      <c r="B116" s="26" t="s">
        <v>394</v>
      </c>
      <c r="C116" s="27" t="s">
        <v>439</v>
      </c>
      <c r="D116" s="54" t="s">
        <v>27</v>
      </c>
      <c r="E116" s="28">
        <v>6</v>
      </c>
      <c r="F116" s="1" t="s">
        <v>437</v>
      </c>
      <c r="G116" s="26" t="s">
        <v>485</v>
      </c>
      <c r="H116" s="31" t="s">
        <v>522</v>
      </c>
      <c r="I116" s="26" t="s">
        <v>97</v>
      </c>
      <c r="J116" s="26" t="s">
        <v>101</v>
      </c>
      <c r="K116" s="48">
        <v>4.9000000000000004</v>
      </c>
      <c r="L116" s="29">
        <v>65000</v>
      </c>
      <c r="M116" s="30">
        <f t="shared" si="3"/>
        <v>318500</v>
      </c>
      <c r="N116" s="30"/>
      <c r="O116" s="30">
        <f t="shared" si="4"/>
        <v>318500</v>
      </c>
      <c r="P116" s="1" t="s">
        <v>98</v>
      </c>
      <c r="Q116" s="23" t="s">
        <v>109</v>
      </c>
      <c r="R116" s="23">
        <v>1</v>
      </c>
      <c r="S116" s="58" t="s">
        <v>351</v>
      </c>
      <c r="T116" s="23" t="s">
        <v>359</v>
      </c>
    </row>
    <row r="117" spans="1:20" s="23" customFormat="1" ht="27" customHeight="1">
      <c r="A117" s="26">
        <f t="shared" si="5"/>
        <v>110</v>
      </c>
      <c r="B117" s="26" t="s">
        <v>395</v>
      </c>
      <c r="C117" s="27" t="s">
        <v>65</v>
      </c>
      <c r="D117" s="54" t="s">
        <v>139</v>
      </c>
      <c r="E117" s="28">
        <v>6</v>
      </c>
      <c r="F117" s="1" t="s">
        <v>440</v>
      </c>
      <c r="G117" s="26" t="s">
        <v>487</v>
      </c>
      <c r="H117" s="31" t="s">
        <v>524</v>
      </c>
      <c r="I117" s="26" t="s">
        <v>97</v>
      </c>
      <c r="J117" s="26" t="s">
        <v>96</v>
      </c>
      <c r="K117" s="48">
        <v>45</v>
      </c>
      <c r="L117" s="29">
        <v>65000</v>
      </c>
      <c r="M117" s="30">
        <f t="shared" si="3"/>
        <v>2925000</v>
      </c>
      <c r="N117" s="30"/>
      <c r="O117" s="30">
        <f t="shared" si="4"/>
        <v>2925000</v>
      </c>
      <c r="P117" s="1" t="s">
        <v>98</v>
      </c>
      <c r="Q117" s="23" t="s">
        <v>109</v>
      </c>
      <c r="R117" s="23">
        <v>1</v>
      </c>
      <c r="S117" s="58" t="s">
        <v>351</v>
      </c>
      <c r="T117" s="23" t="s">
        <v>359</v>
      </c>
    </row>
    <row r="118" spans="1:20" s="23" customFormat="1" ht="27" customHeight="1">
      <c r="A118" s="26">
        <f t="shared" si="5"/>
        <v>111</v>
      </c>
      <c r="B118" s="26" t="s">
        <v>395</v>
      </c>
      <c r="C118" s="27" t="s">
        <v>65</v>
      </c>
      <c r="D118" s="54" t="s">
        <v>139</v>
      </c>
      <c r="E118" s="28">
        <v>6</v>
      </c>
      <c r="F118" s="1" t="s">
        <v>440</v>
      </c>
      <c r="G118" s="26" t="s">
        <v>487</v>
      </c>
      <c r="H118" s="31" t="s">
        <v>524</v>
      </c>
      <c r="I118" s="26" t="s">
        <v>97</v>
      </c>
      <c r="J118" s="26" t="s">
        <v>100</v>
      </c>
      <c r="K118" s="48">
        <v>1.1000000000000001</v>
      </c>
      <c r="L118" s="29">
        <v>65000</v>
      </c>
      <c r="M118" s="30">
        <f t="shared" si="3"/>
        <v>71500</v>
      </c>
      <c r="N118" s="30"/>
      <c r="O118" s="30">
        <f t="shared" si="4"/>
        <v>71500</v>
      </c>
      <c r="P118" s="1" t="s">
        <v>98</v>
      </c>
      <c r="Q118" s="23" t="s">
        <v>109</v>
      </c>
      <c r="R118" s="23">
        <v>1</v>
      </c>
      <c r="S118" s="58" t="s">
        <v>351</v>
      </c>
      <c r="T118" s="23" t="s">
        <v>359</v>
      </c>
    </row>
    <row r="119" spans="1:20" s="23" customFormat="1" ht="27" customHeight="1">
      <c r="A119" s="26">
        <f t="shared" si="5"/>
        <v>112</v>
      </c>
      <c r="B119" s="26" t="s">
        <v>395</v>
      </c>
      <c r="C119" s="27" t="s">
        <v>65</v>
      </c>
      <c r="D119" s="54" t="s">
        <v>139</v>
      </c>
      <c r="E119" s="28">
        <v>6</v>
      </c>
      <c r="F119" s="1" t="s">
        <v>440</v>
      </c>
      <c r="G119" s="26" t="s">
        <v>487</v>
      </c>
      <c r="H119" s="31" t="s">
        <v>524</v>
      </c>
      <c r="I119" s="26" t="s">
        <v>97</v>
      </c>
      <c r="J119" s="26" t="s">
        <v>101</v>
      </c>
      <c r="K119" s="48">
        <v>2.6</v>
      </c>
      <c r="L119" s="29">
        <v>65000</v>
      </c>
      <c r="M119" s="30">
        <f t="shared" si="3"/>
        <v>169000</v>
      </c>
      <c r="N119" s="30"/>
      <c r="O119" s="30">
        <f t="shared" si="4"/>
        <v>169000</v>
      </c>
      <c r="P119" s="1" t="s">
        <v>98</v>
      </c>
      <c r="Q119" s="23" t="s">
        <v>109</v>
      </c>
      <c r="R119" s="23">
        <v>30</v>
      </c>
      <c r="S119" s="58" t="s">
        <v>351</v>
      </c>
      <c r="T119" s="23" t="s">
        <v>359</v>
      </c>
    </row>
    <row r="120" spans="1:20" s="23" customFormat="1" ht="27" customHeight="1">
      <c r="A120" s="26">
        <f t="shared" si="5"/>
        <v>113</v>
      </c>
      <c r="B120" s="26" t="s">
        <v>396</v>
      </c>
      <c r="C120" s="27" t="s">
        <v>40</v>
      </c>
      <c r="D120" s="54" t="s">
        <v>441</v>
      </c>
      <c r="E120" s="28">
        <v>6</v>
      </c>
      <c r="F120" s="1" t="s">
        <v>440</v>
      </c>
      <c r="G120" s="26" t="s">
        <v>487</v>
      </c>
      <c r="H120" s="31" t="s">
        <v>524</v>
      </c>
      <c r="I120" s="26" t="s">
        <v>97</v>
      </c>
      <c r="J120" s="26" t="s">
        <v>96</v>
      </c>
      <c r="K120" s="48">
        <v>45</v>
      </c>
      <c r="L120" s="29">
        <v>65000</v>
      </c>
      <c r="M120" s="30">
        <f t="shared" si="3"/>
        <v>2925000</v>
      </c>
      <c r="N120" s="30"/>
      <c r="O120" s="30">
        <f t="shared" si="4"/>
        <v>2925000</v>
      </c>
      <c r="P120" s="1" t="s">
        <v>98</v>
      </c>
      <c r="Q120" s="23" t="s">
        <v>109</v>
      </c>
      <c r="R120" s="23">
        <v>30</v>
      </c>
      <c r="S120" s="58" t="s">
        <v>351</v>
      </c>
      <c r="T120" s="23" t="s">
        <v>359</v>
      </c>
    </row>
    <row r="121" spans="1:20" s="23" customFormat="1" ht="27" customHeight="1">
      <c r="A121" s="26">
        <f t="shared" si="5"/>
        <v>114</v>
      </c>
      <c r="B121" s="26" t="s">
        <v>396</v>
      </c>
      <c r="C121" s="27" t="s">
        <v>40</v>
      </c>
      <c r="D121" s="54" t="s">
        <v>441</v>
      </c>
      <c r="E121" s="28">
        <v>6</v>
      </c>
      <c r="F121" s="1" t="s">
        <v>440</v>
      </c>
      <c r="G121" s="26" t="s">
        <v>487</v>
      </c>
      <c r="H121" s="31" t="s">
        <v>524</v>
      </c>
      <c r="I121" s="26" t="s">
        <v>97</v>
      </c>
      <c r="J121" s="26" t="s">
        <v>100</v>
      </c>
      <c r="K121" s="48">
        <v>0.9</v>
      </c>
      <c r="L121" s="29">
        <v>65000</v>
      </c>
      <c r="M121" s="30">
        <f t="shared" si="3"/>
        <v>58500</v>
      </c>
      <c r="N121" s="30"/>
      <c r="O121" s="30">
        <f t="shared" si="4"/>
        <v>58500</v>
      </c>
      <c r="P121" s="1" t="s">
        <v>98</v>
      </c>
      <c r="Q121" s="23" t="s">
        <v>109</v>
      </c>
      <c r="R121" s="23">
        <v>15</v>
      </c>
      <c r="S121" s="58" t="s">
        <v>351</v>
      </c>
      <c r="T121" s="23" t="s">
        <v>359</v>
      </c>
    </row>
    <row r="122" spans="1:20" s="23" customFormat="1" ht="27" customHeight="1">
      <c r="A122" s="26">
        <f t="shared" si="5"/>
        <v>115</v>
      </c>
      <c r="B122" s="26" t="s">
        <v>396</v>
      </c>
      <c r="C122" s="27" t="s">
        <v>40</v>
      </c>
      <c r="D122" s="54" t="s">
        <v>441</v>
      </c>
      <c r="E122" s="28">
        <v>6</v>
      </c>
      <c r="F122" s="1" t="s">
        <v>440</v>
      </c>
      <c r="G122" s="26" t="s">
        <v>487</v>
      </c>
      <c r="H122" s="31" t="s">
        <v>524</v>
      </c>
      <c r="I122" s="26" t="s">
        <v>97</v>
      </c>
      <c r="J122" s="26" t="s">
        <v>101</v>
      </c>
      <c r="K122" s="48">
        <v>2.2999999999999998</v>
      </c>
      <c r="L122" s="29">
        <v>65000</v>
      </c>
      <c r="M122" s="30">
        <f t="shared" si="3"/>
        <v>149500</v>
      </c>
      <c r="N122" s="30"/>
      <c r="O122" s="30">
        <f t="shared" si="4"/>
        <v>149500</v>
      </c>
      <c r="P122" s="1" t="s">
        <v>98</v>
      </c>
      <c r="Q122" s="23" t="s">
        <v>109</v>
      </c>
      <c r="R122" s="23">
        <v>15</v>
      </c>
      <c r="S122" s="58" t="s">
        <v>351</v>
      </c>
      <c r="T122" s="23" t="s">
        <v>359</v>
      </c>
    </row>
    <row r="123" spans="1:20" s="23" customFormat="1" ht="27" customHeight="1">
      <c r="A123" s="26">
        <f t="shared" si="5"/>
        <v>116</v>
      </c>
      <c r="B123" s="26" t="s">
        <v>397</v>
      </c>
      <c r="C123" s="27" t="s">
        <v>442</v>
      </c>
      <c r="D123" s="54" t="s">
        <v>29</v>
      </c>
      <c r="E123" s="28">
        <v>6</v>
      </c>
      <c r="F123" s="1" t="s">
        <v>440</v>
      </c>
      <c r="G123" s="26" t="s">
        <v>488</v>
      </c>
      <c r="H123" s="31" t="s">
        <v>525</v>
      </c>
      <c r="I123" s="26" t="s">
        <v>97</v>
      </c>
      <c r="J123" s="26" t="s">
        <v>96</v>
      </c>
      <c r="K123" s="48">
        <v>86.8</v>
      </c>
      <c r="L123" s="29">
        <v>65000</v>
      </c>
      <c r="M123" s="30">
        <f t="shared" si="3"/>
        <v>5642000</v>
      </c>
      <c r="N123" s="30"/>
      <c r="O123" s="30">
        <f t="shared" si="4"/>
        <v>5642000</v>
      </c>
      <c r="P123" s="1" t="s">
        <v>98</v>
      </c>
      <c r="Q123" s="23" t="s">
        <v>109</v>
      </c>
      <c r="R123" s="23">
        <v>15</v>
      </c>
      <c r="S123" s="58" t="s">
        <v>351</v>
      </c>
      <c r="T123" s="23" t="s">
        <v>359</v>
      </c>
    </row>
    <row r="124" spans="1:20" s="23" customFormat="1" ht="27" customHeight="1">
      <c r="A124" s="26">
        <f t="shared" si="5"/>
        <v>117</v>
      </c>
      <c r="B124" s="26" t="s">
        <v>397</v>
      </c>
      <c r="C124" s="27" t="s">
        <v>442</v>
      </c>
      <c r="D124" s="54" t="s">
        <v>29</v>
      </c>
      <c r="E124" s="28">
        <v>6</v>
      </c>
      <c r="F124" s="1" t="s">
        <v>440</v>
      </c>
      <c r="G124" s="26" t="s">
        <v>489</v>
      </c>
      <c r="H124" s="31" t="s">
        <v>526</v>
      </c>
      <c r="I124" s="26" t="s">
        <v>97</v>
      </c>
      <c r="J124" s="26" t="s">
        <v>96</v>
      </c>
      <c r="K124" s="48">
        <v>45</v>
      </c>
      <c r="L124" s="29">
        <v>65000</v>
      </c>
      <c r="M124" s="30">
        <f t="shared" si="3"/>
        <v>2925000</v>
      </c>
      <c r="N124" s="30"/>
      <c r="O124" s="30">
        <f t="shared" si="4"/>
        <v>2925000</v>
      </c>
      <c r="P124" s="1" t="s">
        <v>98</v>
      </c>
      <c r="Q124" s="23" t="s">
        <v>109</v>
      </c>
      <c r="R124" s="23">
        <v>15</v>
      </c>
      <c r="S124" s="58" t="s">
        <v>351</v>
      </c>
      <c r="T124" s="23" t="s">
        <v>359</v>
      </c>
    </row>
    <row r="125" spans="1:20" s="23" customFormat="1" ht="27" customHeight="1">
      <c r="A125" s="26">
        <f t="shared" si="5"/>
        <v>118</v>
      </c>
      <c r="B125" s="26" t="s">
        <v>397</v>
      </c>
      <c r="C125" s="27" t="s">
        <v>442</v>
      </c>
      <c r="D125" s="54" t="s">
        <v>29</v>
      </c>
      <c r="E125" s="28">
        <v>6</v>
      </c>
      <c r="F125" s="1" t="s">
        <v>440</v>
      </c>
      <c r="G125" s="26" t="s">
        <v>488</v>
      </c>
      <c r="H125" s="31" t="s">
        <v>525</v>
      </c>
      <c r="I125" s="26" t="s">
        <v>97</v>
      </c>
      <c r="J125" s="26" t="s">
        <v>100</v>
      </c>
      <c r="K125" s="48">
        <v>7.5</v>
      </c>
      <c r="L125" s="29">
        <v>65000</v>
      </c>
      <c r="M125" s="30">
        <f t="shared" si="3"/>
        <v>487500</v>
      </c>
      <c r="N125" s="30"/>
      <c r="O125" s="30">
        <f t="shared" si="4"/>
        <v>487500</v>
      </c>
      <c r="P125" s="1" t="s">
        <v>98</v>
      </c>
      <c r="Q125" s="23" t="s">
        <v>109</v>
      </c>
      <c r="R125" s="23">
        <v>15</v>
      </c>
      <c r="S125" s="58" t="s">
        <v>351</v>
      </c>
      <c r="T125" s="23" t="s">
        <v>359</v>
      </c>
    </row>
    <row r="126" spans="1:20" s="23" customFormat="1" ht="27" customHeight="1">
      <c r="A126" s="26">
        <f t="shared" si="5"/>
        <v>119</v>
      </c>
      <c r="B126" s="26" t="s">
        <v>397</v>
      </c>
      <c r="C126" s="27" t="s">
        <v>442</v>
      </c>
      <c r="D126" s="54" t="s">
        <v>29</v>
      </c>
      <c r="E126" s="28">
        <v>6</v>
      </c>
      <c r="F126" s="1" t="s">
        <v>440</v>
      </c>
      <c r="G126" s="26" t="s">
        <v>489</v>
      </c>
      <c r="H126" s="31" t="s">
        <v>526</v>
      </c>
      <c r="I126" s="26" t="s">
        <v>97</v>
      </c>
      <c r="J126" s="26" t="s">
        <v>100</v>
      </c>
      <c r="K126" s="48">
        <v>1.4</v>
      </c>
      <c r="L126" s="29">
        <v>65000</v>
      </c>
      <c r="M126" s="30">
        <f t="shared" si="3"/>
        <v>91000</v>
      </c>
      <c r="N126" s="30"/>
      <c r="O126" s="30">
        <f t="shared" si="4"/>
        <v>91000</v>
      </c>
      <c r="P126" s="1" t="s">
        <v>98</v>
      </c>
      <c r="Q126" s="23" t="s">
        <v>109</v>
      </c>
      <c r="R126" s="23">
        <v>1</v>
      </c>
      <c r="S126" s="58" t="s">
        <v>351</v>
      </c>
      <c r="T126" s="23" t="s">
        <v>359</v>
      </c>
    </row>
    <row r="127" spans="1:20" s="23" customFormat="1" ht="27" customHeight="1">
      <c r="A127" s="26">
        <f t="shared" si="5"/>
        <v>120</v>
      </c>
      <c r="B127" s="26" t="s">
        <v>397</v>
      </c>
      <c r="C127" s="27" t="s">
        <v>442</v>
      </c>
      <c r="D127" s="54" t="s">
        <v>29</v>
      </c>
      <c r="E127" s="28">
        <v>6</v>
      </c>
      <c r="F127" s="1" t="s">
        <v>440</v>
      </c>
      <c r="G127" s="26" t="s">
        <v>488</v>
      </c>
      <c r="H127" s="31" t="s">
        <v>525</v>
      </c>
      <c r="I127" s="26" t="s">
        <v>97</v>
      </c>
      <c r="J127" s="26" t="s">
        <v>101</v>
      </c>
      <c r="K127" s="48">
        <v>18.8</v>
      </c>
      <c r="L127" s="29">
        <v>65000</v>
      </c>
      <c r="M127" s="30">
        <f t="shared" si="3"/>
        <v>1222000</v>
      </c>
      <c r="N127" s="30"/>
      <c r="O127" s="30">
        <f t="shared" si="4"/>
        <v>1222000</v>
      </c>
      <c r="P127" s="1" t="s">
        <v>98</v>
      </c>
      <c r="Q127" s="23" t="s">
        <v>109</v>
      </c>
      <c r="R127" s="23">
        <v>1</v>
      </c>
      <c r="S127" s="58" t="s">
        <v>351</v>
      </c>
      <c r="T127" s="23" t="s">
        <v>359</v>
      </c>
    </row>
    <row r="128" spans="1:20" s="23" customFormat="1" ht="27" customHeight="1">
      <c r="A128" s="26">
        <f t="shared" si="5"/>
        <v>121</v>
      </c>
      <c r="B128" s="26" t="s">
        <v>397</v>
      </c>
      <c r="C128" s="27" t="s">
        <v>442</v>
      </c>
      <c r="D128" s="54" t="s">
        <v>29</v>
      </c>
      <c r="E128" s="28">
        <v>6</v>
      </c>
      <c r="F128" s="1" t="s">
        <v>440</v>
      </c>
      <c r="G128" s="26" t="s">
        <v>489</v>
      </c>
      <c r="H128" s="31" t="s">
        <v>526</v>
      </c>
      <c r="I128" s="26" t="s">
        <v>97</v>
      </c>
      <c r="J128" s="26" t="s">
        <v>101</v>
      </c>
      <c r="K128" s="48">
        <v>3.4</v>
      </c>
      <c r="L128" s="29">
        <v>65000</v>
      </c>
      <c r="M128" s="30">
        <f t="shared" si="3"/>
        <v>221000</v>
      </c>
      <c r="N128" s="30"/>
      <c r="O128" s="30">
        <f t="shared" si="4"/>
        <v>221000</v>
      </c>
      <c r="P128" s="1" t="s">
        <v>98</v>
      </c>
      <c r="Q128" s="23" t="s">
        <v>109</v>
      </c>
      <c r="R128" s="23">
        <v>1</v>
      </c>
      <c r="S128" s="58" t="s">
        <v>351</v>
      </c>
      <c r="T128" s="23" t="s">
        <v>359</v>
      </c>
    </row>
    <row r="129" spans="1:20" s="23" customFormat="1" ht="27" customHeight="1">
      <c r="A129" s="26">
        <f t="shared" si="5"/>
        <v>122</v>
      </c>
      <c r="B129" s="26" t="s">
        <v>398</v>
      </c>
      <c r="C129" s="27" t="s">
        <v>443</v>
      </c>
      <c r="D129" s="54" t="s">
        <v>25</v>
      </c>
      <c r="E129" s="28">
        <v>6</v>
      </c>
      <c r="F129" s="1" t="s">
        <v>440</v>
      </c>
      <c r="G129" s="26" t="s">
        <v>489</v>
      </c>
      <c r="H129" s="31" t="s">
        <v>526</v>
      </c>
      <c r="I129" s="26" t="s">
        <v>97</v>
      </c>
      <c r="J129" s="26" t="s">
        <v>96</v>
      </c>
      <c r="K129" s="48">
        <v>45</v>
      </c>
      <c r="L129" s="29">
        <v>65000</v>
      </c>
      <c r="M129" s="30">
        <f t="shared" si="3"/>
        <v>2925000</v>
      </c>
      <c r="N129" s="30"/>
      <c r="O129" s="30">
        <f t="shared" si="4"/>
        <v>2925000</v>
      </c>
      <c r="P129" s="1" t="s">
        <v>98</v>
      </c>
      <c r="Q129" s="23" t="s">
        <v>109</v>
      </c>
      <c r="R129" s="23">
        <v>1</v>
      </c>
      <c r="S129" s="58" t="s">
        <v>351</v>
      </c>
      <c r="T129" s="23" t="s">
        <v>359</v>
      </c>
    </row>
    <row r="130" spans="1:20" s="23" customFormat="1" ht="27" customHeight="1">
      <c r="A130" s="26">
        <f t="shared" si="5"/>
        <v>123</v>
      </c>
      <c r="B130" s="26" t="s">
        <v>398</v>
      </c>
      <c r="C130" s="27" t="s">
        <v>443</v>
      </c>
      <c r="D130" s="54" t="s">
        <v>25</v>
      </c>
      <c r="E130" s="28">
        <v>6</v>
      </c>
      <c r="F130" s="1" t="s">
        <v>440</v>
      </c>
      <c r="G130" s="26" t="s">
        <v>489</v>
      </c>
      <c r="H130" s="31" t="s">
        <v>526</v>
      </c>
      <c r="I130" s="26" t="s">
        <v>97</v>
      </c>
      <c r="J130" s="26" t="s">
        <v>100</v>
      </c>
      <c r="K130" s="48">
        <v>1.1000000000000001</v>
      </c>
      <c r="L130" s="29">
        <v>65000</v>
      </c>
      <c r="M130" s="30">
        <f t="shared" si="3"/>
        <v>71500</v>
      </c>
      <c r="N130" s="30"/>
      <c r="O130" s="30">
        <f t="shared" si="4"/>
        <v>71500</v>
      </c>
      <c r="P130" s="1" t="s">
        <v>98</v>
      </c>
      <c r="Q130" s="23" t="s">
        <v>113</v>
      </c>
      <c r="R130" s="23">
        <v>30</v>
      </c>
      <c r="S130" s="58" t="s">
        <v>351</v>
      </c>
      <c r="T130" s="23" t="s">
        <v>361</v>
      </c>
    </row>
    <row r="131" spans="1:20" s="23" customFormat="1" ht="27" customHeight="1">
      <c r="A131" s="26">
        <f t="shared" si="5"/>
        <v>124</v>
      </c>
      <c r="B131" s="26" t="s">
        <v>398</v>
      </c>
      <c r="C131" s="27" t="s">
        <v>443</v>
      </c>
      <c r="D131" s="54" t="s">
        <v>25</v>
      </c>
      <c r="E131" s="28">
        <v>6</v>
      </c>
      <c r="F131" s="1" t="s">
        <v>440</v>
      </c>
      <c r="G131" s="26" t="s">
        <v>489</v>
      </c>
      <c r="H131" s="31" t="s">
        <v>526</v>
      </c>
      <c r="I131" s="26" t="s">
        <v>97</v>
      </c>
      <c r="J131" s="26" t="s">
        <v>101</v>
      </c>
      <c r="K131" s="48">
        <v>2.6</v>
      </c>
      <c r="L131" s="29">
        <v>65000</v>
      </c>
      <c r="M131" s="30">
        <f t="shared" si="3"/>
        <v>169000</v>
      </c>
      <c r="N131" s="30"/>
      <c r="O131" s="30">
        <f t="shared" si="4"/>
        <v>169000</v>
      </c>
      <c r="P131" s="1" t="s">
        <v>98</v>
      </c>
      <c r="Q131" s="23" t="s">
        <v>113</v>
      </c>
      <c r="R131" s="23">
        <v>30</v>
      </c>
      <c r="S131" s="58" t="s">
        <v>351</v>
      </c>
      <c r="T131" s="23" t="s">
        <v>361</v>
      </c>
    </row>
    <row r="132" spans="1:20" s="23" customFormat="1" ht="27" customHeight="1">
      <c r="A132" s="26">
        <f t="shared" si="5"/>
        <v>125</v>
      </c>
      <c r="B132" s="26" t="s">
        <v>291</v>
      </c>
      <c r="C132" s="27" t="s">
        <v>46</v>
      </c>
      <c r="D132" s="54" t="s">
        <v>36</v>
      </c>
      <c r="E132" s="28">
        <v>6</v>
      </c>
      <c r="F132" s="1" t="s">
        <v>444</v>
      </c>
      <c r="G132" s="26" t="s">
        <v>270</v>
      </c>
      <c r="H132" s="31" t="s">
        <v>0</v>
      </c>
      <c r="I132" s="26" t="s">
        <v>97</v>
      </c>
      <c r="J132" s="26" t="s">
        <v>96</v>
      </c>
      <c r="K132" s="48">
        <v>67.5</v>
      </c>
      <c r="L132" s="29">
        <v>65000</v>
      </c>
      <c r="M132" s="30">
        <f t="shared" si="3"/>
        <v>4387500</v>
      </c>
      <c r="N132" s="30"/>
      <c r="O132" s="30">
        <f t="shared" si="4"/>
        <v>4387500</v>
      </c>
      <c r="P132" s="1" t="s">
        <v>98</v>
      </c>
      <c r="Q132" s="23" t="s">
        <v>113</v>
      </c>
      <c r="R132" s="23">
        <v>15</v>
      </c>
      <c r="S132" s="58" t="s">
        <v>351</v>
      </c>
      <c r="T132" s="23" t="s">
        <v>361</v>
      </c>
    </row>
    <row r="133" spans="1:20" s="23" customFormat="1" ht="27" customHeight="1">
      <c r="A133" s="26">
        <f t="shared" si="5"/>
        <v>126</v>
      </c>
      <c r="B133" s="26" t="s">
        <v>291</v>
      </c>
      <c r="C133" s="27" t="s">
        <v>46</v>
      </c>
      <c r="D133" s="32" t="s">
        <v>36</v>
      </c>
      <c r="E133" s="28">
        <v>6</v>
      </c>
      <c r="F133" s="1" t="s">
        <v>444</v>
      </c>
      <c r="G133" s="26" t="s">
        <v>270</v>
      </c>
      <c r="H133" s="31" t="s">
        <v>0</v>
      </c>
      <c r="I133" s="26" t="s">
        <v>97</v>
      </c>
      <c r="J133" s="26" t="s">
        <v>100</v>
      </c>
      <c r="K133" s="48">
        <v>3.7</v>
      </c>
      <c r="L133" s="29">
        <v>65000</v>
      </c>
      <c r="M133" s="30">
        <f t="shared" si="3"/>
        <v>240500</v>
      </c>
      <c r="N133" s="30"/>
      <c r="O133" s="30">
        <f t="shared" si="4"/>
        <v>240500</v>
      </c>
      <c r="P133" s="1" t="s">
        <v>98</v>
      </c>
      <c r="Q133" s="23" t="s">
        <v>113</v>
      </c>
      <c r="R133" s="23">
        <v>15</v>
      </c>
      <c r="S133" s="58" t="s">
        <v>351</v>
      </c>
      <c r="T133" s="23" t="s">
        <v>361</v>
      </c>
    </row>
    <row r="134" spans="1:20" s="23" customFormat="1" ht="27" customHeight="1">
      <c r="A134" s="26">
        <f t="shared" si="5"/>
        <v>127</v>
      </c>
      <c r="B134" s="26" t="s">
        <v>291</v>
      </c>
      <c r="C134" s="27" t="s">
        <v>46</v>
      </c>
      <c r="D134" s="32" t="s">
        <v>36</v>
      </c>
      <c r="E134" s="28">
        <v>6</v>
      </c>
      <c r="F134" s="1" t="s">
        <v>444</v>
      </c>
      <c r="G134" s="26" t="s">
        <v>270</v>
      </c>
      <c r="H134" s="31" t="s">
        <v>0</v>
      </c>
      <c r="I134" s="26" t="s">
        <v>97</v>
      </c>
      <c r="J134" s="26" t="s">
        <v>101</v>
      </c>
      <c r="K134" s="48">
        <v>9.1999999999999993</v>
      </c>
      <c r="L134" s="29">
        <v>65000</v>
      </c>
      <c r="M134" s="30">
        <f t="shared" si="3"/>
        <v>598000</v>
      </c>
      <c r="N134" s="30"/>
      <c r="O134" s="30">
        <f t="shared" si="4"/>
        <v>598000</v>
      </c>
      <c r="P134" s="1" t="s">
        <v>98</v>
      </c>
      <c r="Q134" s="23" t="s">
        <v>113</v>
      </c>
      <c r="R134" s="23">
        <v>15</v>
      </c>
      <c r="S134" s="58" t="s">
        <v>351</v>
      </c>
      <c r="T134" s="23" t="s">
        <v>361</v>
      </c>
    </row>
    <row r="135" spans="1:20" s="23" customFormat="1" ht="27" customHeight="1">
      <c r="A135" s="26">
        <f t="shared" si="5"/>
        <v>128</v>
      </c>
      <c r="B135" s="26" t="s">
        <v>292</v>
      </c>
      <c r="C135" s="27" t="s">
        <v>301</v>
      </c>
      <c r="D135" s="32" t="s">
        <v>29</v>
      </c>
      <c r="E135" s="28">
        <v>6</v>
      </c>
      <c r="F135" s="1" t="s">
        <v>444</v>
      </c>
      <c r="G135" s="26" t="s">
        <v>270</v>
      </c>
      <c r="H135" s="31" t="s">
        <v>0</v>
      </c>
      <c r="I135" s="26" t="s">
        <v>97</v>
      </c>
      <c r="J135" s="26" t="s">
        <v>96</v>
      </c>
      <c r="K135" s="48">
        <v>67.5</v>
      </c>
      <c r="L135" s="29">
        <v>65000</v>
      </c>
      <c r="M135" s="30">
        <f t="shared" si="3"/>
        <v>4387500</v>
      </c>
      <c r="N135" s="30"/>
      <c r="O135" s="30">
        <f t="shared" si="4"/>
        <v>4387500</v>
      </c>
      <c r="P135" s="1" t="s">
        <v>98</v>
      </c>
      <c r="Q135" s="23" t="s">
        <v>113</v>
      </c>
      <c r="R135" s="23">
        <v>15</v>
      </c>
      <c r="S135" s="58" t="s">
        <v>351</v>
      </c>
      <c r="T135" s="23" t="s">
        <v>361</v>
      </c>
    </row>
    <row r="136" spans="1:20" s="23" customFormat="1" ht="27" customHeight="1">
      <c r="A136" s="26">
        <f t="shared" si="5"/>
        <v>129</v>
      </c>
      <c r="B136" s="26" t="s">
        <v>292</v>
      </c>
      <c r="C136" s="27" t="s">
        <v>301</v>
      </c>
      <c r="D136" s="32" t="s">
        <v>29</v>
      </c>
      <c r="E136" s="28">
        <v>6</v>
      </c>
      <c r="F136" s="1" t="s">
        <v>444</v>
      </c>
      <c r="G136" s="26" t="s">
        <v>270</v>
      </c>
      <c r="H136" s="31" t="s">
        <v>0</v>
      </c>
      <c r="I136" s="26" t="s">
        <v>97</v>
      </c>
      <c r="J136" s="26" t="s">
        <v>100</v>
      </c>
      <c r="K136" s="48">
        <v>2.2999999999999998</v>
      </c>
      <c r="L136" s="29">
        <v>65000</v>
      </c>
      <c r="M136" s="30">
        <f t="shared" ref="M136:M199" si="6">L136*K136</f>
        <v>149500</v>
      </c>
      <c r="N136" s="30"/>
      <c r="O136" s="30">
        <f t="shared" si="4"/>
        <v>149500</v>
      </c>
      <c r="P136" s="1" t="s">
        <v>98</v>
      </c>
      <c r="Q136" s="23" t="s">
        <v>113</v>
      </c>
      <c r="R136" s="23">
        <v>15</v>
      </c>
      <c r="S136" s="58" t="s">
        <v>351</v>
      </c>
      <c r="T136" s="23" t="s">
        <v>361</v>
      </c>
    </row>
    <row r="137" spans="1:20" s="23" customFormat="1" ht="27" customHeight="1">
      <c r="A137" s="26">
        <f t="shared" si="5"/>
        <v>130</v>
      </c>
      <c r="B137" s="26" t="s">
        <v>292</v>
      </c>
      <c r="C137" s="27" t="s">
        <v>301</v>
      </c>
      <c r="D137" s="32" t="s">
        <v>29</v>
      </c>
      <c r="E137" s="28">
        <v>6</v>
      </c>
      <c r="F137" s="1" t="s">
        <v>444</v>
      </c>
      <c r="G137" s="26" t="s">
        <v>270</v>
      </c>
      <c r="H137" s="31" t="s">
        <v>0</v>
      </c>
      <c r="I137" s="26" t="s">
        <v>97</v>
      </c>
      <c r="J137" s="26" t="s">
        <v>101</v>
      </c>
      <c r="K137" s="48">
        <v>5.8</v>
      </c>
      <c r="L137" s="29">
        <v>65000</v>
      </c>
      <c r="M137" s="30">
        <f t="shared" si="6"/>
        <v>377000</v>
      </c>
      <c r="N137" s="30"/>
      <c r="O137" s="30">
        <f t="shared" ref="O137:O200" si="7">M137-N137</f>
        <v>377000</v>
      </c>
      <c r="P137" s="1" t="s">
        <v>98</v>
      </c>
      <c r="Q137" s="23" t="s">
        <v>113</v>
      </c>
      <c r="R137" s="23">
        <v>15</v>
      </c>
      <c r="S137" s="58" t="s">
        <v>351</v>
      </c>
      <c r="T137" s="23" t="s">
        <v>361</v>
      </c>
    </row>
    <row r="138" spans="1:20" s="23" customFormat="1" ht="27" customHeight="1">
      <c r="A138" s="26">
        <f t="shared" ref="A138:A201" si="8">A137+1</f>
        <v>131</v>
      </c>
      <c r="B138" s="26" t="s">
        <v>399</v>
      </c>
      <c r="C138" s="27" t="s">
        <v>40</v>
      </c>
      <c r="D138" s="32" t="s">
        <v>174</v>
      </c>
      <c r="E138" s="28">
        <v>6</v>
      </c>
      <c r="F138" s="1" t="s">
        <v>444</v>
      </c>
      <c r="G138" s="26" t="s">
        <v>490</v>
      </c>
      <c r="H138" s="31" t="s">
        <v>527</v>
      </c>
      <c r="I138" s="26" t="s">
        <v>97</v>
      </c>
      <c r="J138" s="26" t="s">
        <v>96</v>
      </c>
      <c r="K138" s="48">
        <v>45</v>
      </c>
      <c r="L138" s="29">
        <v>65000</v>
      </c>
      <c r="M138" s="30">
        <f t="shared" si="6"/>
        <v>2925000</v>
      </c>
      <c r="N138" s="30"/>
      <c r="O138" s="30">
        <f t="shared" si="7"/>
        <v>2925000</v>
      </c>
      <c r="P138" s="1" t="s">
        <v>98</v>
      </c>
      <c r="Q138" s="23" t="s">
        <v>113</v>
      </c>
      <c r="R138" s="23">
        <v>15</v>
      </c>
      <c r="S138" s="58" t="s">
        <v>351</v>
      </c>
      <c r="T138" s="23" t="s">
        <v>361</v>
      </c>
    </row>
    <row r="139" spans="1:20" s="23" customFormat="1" ht="27" customHeight="1">
      <c r="A139" s="26">
        <f t="shared" si="8"/>
        <v>132</v>
      </c>
      <c r="B139" s="26" t="s">
        <v>399</v>
      </c>
      <c r="C139" s="27" t="s">
        <v>40</v>
      </c>
      <c r="D139" s="32" t="s">
        <v>174</v>
      </c>
      <c r="E139" s="28">
        <v>6</v>
      </c>
      <c r="F139" s="1" t="s">
        <v>444</v>
      </c>
      <c r="G139" s="26" t="s">
        <v>490</v>
      </c>
      <c r="H139" s="31" t="s">
        <v>527</v>
      </c>
      <c r="I139" s="26" t="s">
        <v>97</v>
      </c>
      <c r="J139" s="26" t="s">
        <v>100</v>
      </c>
      <c r="K139" s="48">
        <v>2.2999999999999998</v>
      </c>
      <c r="L139" s="29">
        <v>65000</v>
      </c>
      <c r="M139" s="30">
        <f t="shared" si="6"/>
        <v>149500</v>
      </c>
      <c r="N139" s="30"/>
      <c r="O139" s="30">
        <f t="shared" si="7"/>
        <v>149500</v>
      </c>
      <c r="P139" s="1" t="s">
        <v>98</v>
      </c>
      <c r="Q139" s="23" t="s">
        <v>113</v>
      </c>
      <c r="R139" s="23">
        <v>15</v>
      </c>
      <c r="S139" s="58" t="s">
        <v>351</v>
      </c>
      <c r="T139" s="23" t="s">
        <v>361</v>
      </c>
    </row>
    <row r="140" spans="1:20" s="23" customFormat="1" ht="27" customHeight="1">
      <c r="A140" s="26">
        <f t="shared" si="8"/>
        <v>133</v>
      </c>
      <c r="B140" s="26" t="s">
        <v>399</v>
      </c>
      <c r="C140" s="27" t="s">
        <v>40</v>
      </c>
      <c r="D140" s="32" t="s">
        <v>174</v>
      </c>
      <c r="E140" s="28">
        <v>6</v>
      </c>
      <c r="F140" s="1" t="s">
        <v>444</v>
      </c>
      <c r="G140" s="26" t="s">
        <v>490</v>
      </c>
      <c r="H140" s="31" t="s">
        <v>527</v>
      </c>
      <c r="I140" s="26" t="s">
        <v>97</v>
      </c>
      <c r="J140" s="26" t="s">
        <v>101</v>
      </c>
      <c r="K140" s="48">
        <v>5.8</v>
      </c>
      <c r="L140" s="29">
        <v>65000</v>
      </c>
      <c r="M140" s="30">
        <f t="shared" si="6"/>
        <v>377000</v>
      </c>
      <c r="N140" s="30"/>
      <c r="O140" s="30">
        <f t="shared" si="7"/>
        <v>377000</v>
      </c>
      <c r="P140" s="1" t="s">
        <v>98</v>
      </c>
      <c r="Q140" s="23" t="s">
        <v>113</v>
      </c>
      <c r="R140" s="23">
        <v>1</v>
      </c>
      <c r="S140" s="58" t="s">
        <v>351</v>
      </c>
      <c r="T140" s="23" t="s">
        <v>361</v>
      </c>
    </row>
    <row r="141" spans="1:20" s="23" customFormat="1" ht="27" customHeight="1">
      <c r="A141" s="26">
        <f t="shared" si="8"/>
        <v>134</v>
      </c>
      <c r="B141" s="26" t="s">
        <v>136</v>
      </c>
      <c r="C141" s="27" t="s">
        <v>41</v>
      </c>
      <c r="D141" s="54" t="s">
        <v>120</v>
      </c>
      <c r="E141" s="28">
        <v>6</v>
      </c>
      <c r="F141" s="1" t="s">
        <v>444</v>
      </c>
      <c r="G141" s="26" t="s">
        <v>134</v>
      </c>
      <c r="H141" s="31" t="s">
        <v>208</v>
      </c>
      <c r="I141" s="26" t="s">
        <v>97</v>
      </c>
      <c r="J141" s="26" t="s">
        <v>96</v>
      </c>
      <c r="K141" s="48">
        <v>45</v>
      </c>
      <c r="L141" s="29">
        <v>65000</v>
      </c>
      <c r="M141" s="30">
        <f t="shared" si="6"/>
        <v>2925000</v>
      </c>
      <c r="N141" s="30"/>
      <c r="O141" s="30">
        <f t="shared" si="7"/>
        <v>2925000</v>
      </c>
      <c r="P141" s="1" t="s">
        <v>98</v>
      </c>
      <c r="Q141" s="23" t="s">
        <v>113</v>
      </c>
      <c r="R141" s="23">
        <v>1</v>
      </c>
      <c r="S141" s="58" t="s">
        <v>351</v>
      </c>
      <c r="T141" s="23" t="s">
        <v>361</v>
      </c>
    </row>
    <row r="142" spans="1:20" s="23" customFormat="1" ht="27" customHeight="1">
      <c r="A142" s="26">
        <f t="shared" si="8"/>
        <v>135</v>
      </c>
      <c r="B142" s="26" t="s">
        <v>136</v>
      </c>
      <c r="C142" s="27" t="s">
        <v>41</v>
      </c>
      <c r="D142" s="54" t="s">
        <v>120</v>
      </c>
      <c r="E142" s="28">
        <v>6</v>
      </c>
      <c r="F142" s="1" t="s">
        <v>444</v>
      </c>
      <c r="G142" s="26" t="s">
        <v>134</v>
      </c>
      <c r="H142" s="31" t="s">
        <v>208</v>
      </c>
      <c r="I142" s="26" t="s">
        <v>97</v>
      </c>
      <c r="J142" s="26" t="s">
        <v>100</v>
      </c>
      <c r="K142" s="48">
        <v>4.7</v>
      </c>
      <c r="L142" s="29">
        <v>65000</v>
      </c>
      <c r="M142" s="30">
        <f t="shared" si="6"/>
        <v>305500</v>
      </c>
      <c r="N142" s="30"/>
      <c r="O142" s="30">
        <f t="shared" si="7"/>
        <v>305500</v>
      </c>
      <c r="P142" s="1" t="s">
        <v>98</v>
      </c>
      <c r="Q142" s="23" t="s">
        <v>113</v>
      </c>
      <c r="R142" s="23">
        <v>1</v>
      </c>
      <c r="S142" s="58" t="s">
        <v>351</v>
      </c>
      <c r="T142" s="23" t="s">
        <v>361</v>
      </c>
    </row>
    <row r="143" spans="1:20" s="23" customFormat="1" ht="27" customHeight="1">
      <c r="A143" s="26">
        <f t="shared" si="8"/>
        <v>136</v>
      </c>
      <c r="B143" s="26" t="s">
        <v>136</v>
      </c>
      <c r="C143" s="27" t="s">
        <v>41</v>
      </c>
      <c r="D143" s="54" t="s">
        <v>120</v>
      </c>
      <c r="E143" s="28">
        <v>6</v>
      </c>
      <c r="F143" s="1" t="s">
        <v>444</v>
      </c>
      <c r="G143" s="26" t="s">
        <v>134</v>
      </c>
      <c r="H143" s="31" t="s">
        <v>208</v>
      </c>
      <c r="I143" s="26" t="s">
        <v>97</v>
      </c>
      <c r="J143" s="26" t="s">
        <v>101</v>
      </c>
      <c r="K143" s="48">
        <v>11.6</v>
      </c>
      <c r="L143" s="29">
        <v>65000</v>
      </c>
      <c r="M143" s="30">
        <f t="shared" si="6"/>
        <v>754000</v>
      </c>
      <c r="N143" s="30"/>
      <c r="O143" s="30">
        <f t="shared" si="7"/>
        <v>754000</v>
      </c>
      <c r="P143" s="1" t="s">
        <v>98</v>
      </c>
      <c r="Q143" s="23" t="s">
        <v>113</v>
      </c>
      <c r="R143" s="23">
        <v>1</v>
      </c>
      <c r="S143" s="58" t="s">
        <v>351</v>
      </c>
      <c r="T143" s="23" t="s">
        <v>361</v>
      </c>
    </row>
    <row r="144" spans="1:20" s="23" customFormat="1" ht="27" customHeight="1">
      <c r="A144" s="26">
        <f t="shared" si="8"/>
        <v>137</v>
      </c>
      <c r="B144" s="26" t="s">
        <v>400</v>
      </c>
      <c r="C144" s="27" t="s">
        <v>445</v>
      </c>
      <c r="D144" s="54" t="s">
        <v>153</v>
      </c>
      <c r="E144" s="28">
        <v>6</v>
      </c>
      <c r="F144" s="1" t="s">
        <v>353</v>
      </c>
      <c r="G144" s="26" t="s">
        <v>313</v>
      </c>
      <c r="H144" s="31" t="s">
        <v>333</v>
      </c>
      <c r="I144" s="26" t="s">
        <v>97</v>
      </c>
      <c r="J144" s="26" t="s">
        <v>96</v>
      </c>
      <c r="K144" s="48">
        <v>45</v>
      </c>
      <c r="L144" s="29">
        <v>65000</v>
      </c>
      <c r="M144" s="30">
        <f t="shared" si="6"/>
        <v>2925000</v>
      </c>
      <c r="N144" s="30"/>
      <c r="O144" s="30">
        <f t="shared" si="7"/>
        <v>2925000</v>
      </c>
      <c r="P144" s="1" t="s">
        <v>98</v>
      </c>
      <c r="Q144" s="23" t="s">
        <v>113</v>
      </c>
      <c r="R144" s="23">
        <v>30</v>
      </c>
      <c r="S144" s="58" t="s">
        <v>351</v>
      </c>
      <c r="T144" s="23" t="s">
        <v>361</v>
      </c>
    </row>
    <row r="145" spans="1:20" s="23" customFormat="1" ht="27" customHeight="1">
      <c r="A145" s="26">
        <f t="shared" si="8"/>
        <v>138</v>
      </c>
      <c r="B145" s="26" t="s">
        <v>400</v>
      </c>
      <c r="C145" s="27" t="s">
        <v>445</v>
      </c>
      <c r="D145" s="54" t="s">
        <v>153</v>
      </c>
      <c r="E145" s="28">
        <v>6</v>
      </c>
      <c r="F145" s="1" t="s">
        <v>353</v>
      </c>
      <c r="G145" s="26" t="s">
        <v>313</v>
      </c>
      <c r="H145" s="31" t="s">
        <v>333</v>
      </c>
      <c r="I145" s="26" t="s">
        <v>97</v>
      </c>
      <c r="J145" s="26" t="s">
        <v>100</v>
      </c>
      <c r="K145" s="48">
        <v>0.8</v>
      </c>
      <c r="L145" s="29">
        <v>65000</v>
      </c>
      <c r="M145" s="30">
        <f t="shared" si="6"/>
        <v>52000</v>
      </c>
      <c r="N145" s="30"/>
      <c r="O145" s="30">
        <f t="shared" si="7"/>
        <v>52000</v>
      </c>
      <c r="P145" s="1" t="s">
        <v>98</v>
      </c>
      <c r="Q145" s="23" t="s">
        <v>113</v>
      </c>
      <c r="R145" s="23">
        <v>30</v>
      </c>
      <c r="S145" s="58" t="s">
        <v>351</v>
      </c>
      <c r="T145" s="23" t="s">
        <v>361</v>
      </c>
    </row>
    <row r="146" spans="1:20" s="23" customFormat="1" ht="27" customHeight="1">
      <c r="A146" s="26">
        <f t="shared" si="8"/>
        <v>139</v>
      </c>
      <c r="B146" s="26" t="s">
        <v>400</v>
      </c>
      <c r="C146" s="27" t="s">
        <v>445</v>
      </c>
      <c r="D146" s="54" t="s">
        <v>153</v>
      </c>
      <c r="E146" s="28">
        <v>6</v>
      </c>
      <c r="F146" s="1" t="s">
        <v>353</v>
      </c>
      <c r="G146" s="26" t="s">
        <v>313</v>
      </c>
      <c r="H146" s="31" t="s">
        <v>333</v>
      </c>
      <c r="I146" s="26" t="s">
        <v>97</v>
      </c>
      <c r="J146" s="26" t="s">
        <v>101</v>
      </c>
      <c r="K146" s="48">
        <v>2.1</v>
      </c>
      <c r="L146" s="29">
        <v>65000</v>
      </c>
      <c r="M146" s="30">
        <f t="shared" si="6"/>
        <v>136500</v>
      </c>
      <c r="N146" s="30"/>
      <c r="O146" s="30">
        <f t="shared" si="7"/>
        <v>136500</v>
      </c>
      <c r="P146" s="1" t="s">
        <v>98</v>
      </c>
      <c r="Q146" s="23" t="s">
        <v>113</v>
      </c>
      <c r="R146" s="23">
        <v>15</v>
      </c>
      <c r="S146" s="58" t="s">
        <v>351</v>
      </c>
      <c r="T146" s="23" t="s">
        <v>361</v>
      </c>
    </row>
    <row r="147" spans="1:20" s="23" customFormat="1" ht="27" customHeight="1">
      <c r="A147" s="26">
        <f t="shared" si="8"/>
        <v>140</v>
      </c>
      <c r="B147" s="26" t="s">
        <v>293</v>
      </c>
      <c r="C147" s="27" t="s">
        <v>302</v>
      </c>
      <c r="D147" s="54" t="s">
        <v>18</v>
      </c>
      <c r="E147" s="28">
        <v>6</v>
      </c>
      <c r="F147" s="1" t="s">
        <v>353</v>
      </c>
      <c r="G147" s="26" t="s">
        <v>491</v>
      </c>
      <c r="H147" s="31" t="s">
        <v>528</v>
      </c>
      <c r="I147" s="26" t="s">
        <v>97</v>
      </c>
      <c r="J147" s="26" t="s">
        <v>96</v>
      </c>
      <c r="K147" s="48">
        <v>45</v>
      </c>
      <c r="L147" s="29">
        <v>65000</v>
      </c>
      <c r="M147" s="30">
        <f t="shared" si="6"/>
        <v>2925000</v>
      </c>
      <c r="N147" s="30"/>
      <c r="O147" s="30">
        <f t="shared" si="7"/>
        <v>2925000</v>
      </c>
      <c r="P147" s="1" t="s">
        <v>98</v>
      </c>
      <c r="Q147" s="23" t="s">
        <v>113</v>
      </c>
      <c r="R147" s="23">
        <v>15</v>
      </c>
      <c r="S147" s="58" t="s">
        <v>351</v>
      </c>
      <c r="T147" s="23" t="s">
        <v>361</v>
      </c>
    </row>
    <row r="148" spans="1:20" s="23" customFormat="1" ht="27" customHeight="1">
      <c r="A148" s="26">
        <f t="shared" si="8"/>
        <v>141</v>
      </c>
      <c r="B148" s="26" t="s">
        <v>293</v>
      </c>
      <c r="C148" s="27" t="s">
        <v>302</v>
      </c>
      <c r="D148" s="54" t="s">
        <v>18</v>
      </c>
      <c r="E148" s="28">
        <v>6</v>
      </c>
      <c r="F148" s="1" t="s">
        <v>353</v>
      </c>
      <c r="G148" s="26" t="s">
        <v>491</v>
      </c>
      <c r="H148" s="31" t="s">
        <v>528</v>
      </c>
      <c r="I148" s="26" t="s">
        <v>97</v>
      </c>
      <c r="J148" s="26" t="s">
        <v>100</v>
      </c>
      <c r="K148" s="48">
        <v>1.5</v>
      </c>
      <c r="L148" s="29">
        <v>65000</v>
      </c>
      <c r="M148" s="30">
        <f t="shared" si="6"/>
        <v>97500</v>
      </c>
      <c r="N148" s="30"/>
      <c r="O148" s="30">
        <f t="shared" si="7"/>
        <v>97500</v>
      </c>
      <c r="P148" s="1" t="s">
        <v>98</v>
      </c>
      <c r="Q148" s="23" t="s">
        <v>113</v>
      </c>
      <c r="R148" s="23">
        <v>15</v>
      </c>
      <c r="S148" s="58" t="s">
        <v>351</v>
      </c>
      <c r="T148" s="23" t="s">
        <v>361</v>
      </c>
    </row>
    <row r="149" spans="1:20" s="23" customFormat="1" ht="27" customHeight="1">
      <c r="A149" s="26">
        <f t="shared" si="8"/>
        <v>142</v>
      </c>
      <c r="B149" s="26" t="s">
        <v>293</v>
      </c>
      <c r="C149" s="27" t="s">
        <v>302</v>
      </c>
      <c r="D149" s="54" t="s">
        <v>18</v>
      </c>
      <c r="E149" s="28">
        <v>6</v>
      </c>
      <c r="F149" s="1" t="s">
        <v>353</v>
      </c>
      <c r="G149" s="26" t="s">
        <v>491</v>
      </c>
      <c r="H149" s="31" t="s">
        <v>528</v>
      </c>
      <c r="I149" s="26" t="s">
        <v>97</v>
      </c>
      <c r="J149" s="26" t="s">
        <v>101</v>
      </c>
      <c r="K149" s="48">
        <v>3.8</v>
      </c>
      <c r="L149" s="29">
        <v>65000</v>
      </c>
      <c r="M149" s="30">
        <f t="shared" si="6"/>
        <v>247000</v>
      </c>
      <c r="N149" s="30"/>
      <c r="O149" s="30">
        <f t="shared" si="7"/>
        <v>247000</v>
      </c>
      <c r="P149" s="1" t="s">
        <v>98</v>
      </c>
      <c r="Q149" s="23" t="s">
        <v>113</v>
      </c>
      <c r="R149" s="23">
        <v>15</v>
      </c>
      <c r="S149" s="58" t="s">
        <v>351</v>
      </c>
      <c r="T149" s="23" t="s">
        <v>361</v>
      </c>
    </row>
    <row r="150" spans="1:20" s="23" customFormat="1" ht="27" customHeight="1">
      <c r="A150" s="26">
        <f t="shared" si="8"/>
        <v>143</v>
      </c>
      <c r="B150" s="26" t="s">
        <v>164</v>
      </c>
      <c r="C150" s="27" t="s">
        <v>31</v>
      </c>
      <c r="D150" s="54" t="s">
        <v>52</v>
      </c>
      <c r="E150" s="28">
        <v>7</v>
      </c>
      <c r="F150" s="1" t="s">
        <v>223</v>
      </c>
      <c r="G150" s="26" t="s">
        <v>167</v>
      </c>
      <c r="H150" s="31" t="s">
        <v>79</v>
      </c>
      <c r="I150" s="26" t="s">
        <v>97</v>
      </c>
      <c r="J150" s="26" t="s">
        <v>96</v>
      </c>
      <c r="K150" s="48">
        <v>90</v>
      </c>
      <c r="L150" s="29">
        <v>65000</v>
      </c>
      <c r="M150" s="30">
        <f t="shared" si="6"/>
        <v>5850000</v>
      </c>
      <c r="N150" s="30"/>
      <c r="O150" s="30">
        <f t="shared" si="7"/>
        <v>5850000</v>
      </c>
      <c r="P150" s="1" t="s">
        <v>98</v>
      </c>
      <c r="Q150" s="23" t="s">
        <v>113</v>
      </c>
      <c r="R150" s="23">
        <v>15</v>
      </c>
      <c r="S150" s="58" t="s">
        <v>351</v>
      </c>
      <c r="T150" s="23" t="s">
        <v>361</v>
      </c>
    </row>
    <row r="151" spans="1:20" s="23" customFormat="1" ht="27" customHeight="1">
      <c r="A151" s="26">
        <f t="shared" si="8"/>
        <v>144</v>
      </c>
      <c r="B151" s="26" t="s">
        <v>164</v>
      </c>
      <c r="C151" s="27" t="s">
        <v>31</v>
      </c>
      <c r="D151" s="54" t="s">
        <v>52</v>
      </c>
      <c r="E151" s="28">
        <v>7</v>
      </c>
      <c r="F151" s="1" t="s">
        <v>223</v>
      </c>
      <c r="G151" s="26" t="s">
        <v>315</v>
      </c>
      <c r="H151" s="31" t="s">
        <v>335</v>
      </c>
      <c r="I151" s="26" t="s">
        <v>97</v>
      </c>
      <c r="J151" s="26" t="s">
        <v>96</v>
      </c>
      <c r="K151" s="48">
        <v>45</v>
      </c>
      <c r="L151" s="29">
        <v>65000</v>
      </c>
      <c r="M151" s="30">
        <f t="shared" si="6"/>
        <v>2925000</v>
      </c>
      <c r="N151" s="30"/>
      <c r="O151" s="30">
        <f t="shared" si="7"/>
        <v>2925000</v>
      </c>
      <c r="P151" s="1" t="s">
        <v>98</v>
      </c>
      <c r="Q151" s="23" t="s">
        <v>113</v>
      </c>
      <c r="R151" s="23">
        <v>15</v>
      </c>
      <c r="S151" s="58" t="s">
        <v>351</v>
      </c>
      <c r="T151" s="23" t="s">
        <v>361</v>
      </c>
    </row>
    <row r="152" spans="1:20" s="23" customFormat="1" ht="27" customHeight="1">
      <c r="A152" s="26">
        <f t="shared" si="8"/>
        <v>145</v>
      </c>
      <c r="B152" s="26" t="s">
        <v>164</v>
      </c>
      <c r="C152" s="27" t="s">
        <v>31</v>
      </c>
      <c r="D152" s="54" t="s">
        <v>52</v>
      </c>
      <c r="E152" s="28">
        <v>7</v>
      </c>
      <c r="F152" s="1" t="s">
        <v>223</v>
      </c>
      <c r="G152" s="26" t="s">
        <v>167</v>
      </c>
      <c r="H152" s="31" t="s">
        <v>79</v>
      </c>
      <c r="I152" s="26" t="s">
        <v>97</v>
      </c>
      <c r="J152" s="26" t="s">
        <v>100</v>
      </c>
      <c r="K152" s="48">
        <v>4.5</v>
      </c>
      <c r="L152" s="29">
        <v>65000</v>
      </c>
      <c r="M152" s="30">
        <f t="shared" si="6"/>
        <v>292500</v>
      </c>
      <c r="N152" s="30"/>
      <c r="O152" s="30">
        <f t="shared" si="7"/>
        <v>292500</v>
      </c>
      <c r="P152" s="1" t="s">
        <v>98</v>
      </c>
      <c r="Q152" s="23" t="s">
        <v>113</v>
      </c>
      <c r="R152" s="23">
        <v>1</v>
      </c>
      <c r="S152" s="58" t="s">
        <v>351</v>
      </c>
      <c r="T152" s="23" t="s">
        <v>361</v>
      </c>
    </row>
    <row r="153" spans="1:20" s="23" customFormat="1" ht="27" customHeight="1">
      <c r="A153" s="26">
        <f t="shared" si="8"/>
        <v>146</v>
      </c>
      <c r="B153" s="26" t="s">
        <v>164</v>
      </c>
      <c r="C153" s="55" t="s">
        <v>31</v>
      </c>
      <c r="D153" s="54" t="s">
        <v>52</v>
      </c>
      <c r="E153" s="28">
        <v>7</v>
      </c>
      <c r="F153" s="1" t="s">
        <v>223</v>
      </c>
      <c r="G153" s="26" t="s">
        <v>315</v>
      </c>
      <c r="H153" s="31" t="s">
        <v>335</v>
      </c>
      <c r="I153" s="26" t="s">
        <v>97</v>
      </c>
      <c r="J153" s="26" t="s">
        <v>100</v>
      </c>
      <c r="K153" s="48">
        <v>2.1</v>
      </c>
      <c r="L153" s="29">
        <v>65000</v>
      </c>
      <c r="M153" s="30">
        <f t="shared" si="6"/>
        <v>136500</v>
      </c>
      <c r="N153" s="30"/>
      <c r="O153" s="30">
        <f t="shared" si="7"/>
        <v>136500</v>
      </c>
      <c r="P153" s="1" t="s">
        <v>98</v>
      </c>
      <c r="Q153" s="23" t="s">
        <v>113</v>
      </c>
      <c r="R153" s="23">
        <v>1</v>
      </c>
      <c r="S153" s="58" t="s">
        <v>351</v>
      </c>
      <c r="T153" s="23" t="s">
        <v>361</v>
      </c>
    </row>
    <row r="154" spans="1:20" s="23" customFormat="1" ht="27" customHeight="1">
      <c r="A154" s="26">
        <f t="shared" si="8"/>
        <v>147</v>
      </c>
      <c r="B154" s="26" t="s">
        <v>164</v>
      </c>
      <c r="C154" s="55" t="s">
        <v>31</v>
      </c>
      <c r="D154" s="54" t="s">
        <v>52</v>
      </c>
      <c r="E154" s="28">
        <v>7</v>
      </c>
      <c r="F154" s="1" t="s">
        <v>223</v>
      </c>
      <c r="G154" s="26" t="s">
        <v>167</v>
      </c>
      <c r="H154" s="31" t="s">
        <v>79</v>
      </c>
      <c r="I154" s="26" t="s">
        <v>97</v>
      </c>
      <c r="J154" s="26" t="s">
        <v>101</v>
      </c>
      <c r="K154" s="48">
        <v>11.3</v>
      </c>
      <c r="L154" s="29">
        <v>65000</v>
      </c>
      <c r="M154" s="30">
        <f t="shared" si="6"/>
        <v>734500</v>
      </c>
      <c r="N154" s="30"/>
      <c r="O154" s="30">
        <f t="shared" si="7"/>
        <v>734500</v>
      </c>
      <c r="P154" s="1" t="s">
        <v>98</v>
      </c>
      <c r="Q154" s="23" t="s">
        <v>113</v>
      </c>
      <c r="R154" s="23">
        <v>1</v>
      </c>
      <c r="S154" s="58" t="s">
        <v>351</v>
      </c>
      <c r="T154" s="23" t="s">
        <v>361</v>
      </c>
    </row>
    <row r="155" spans="1:20" s="23" customFormat="1" ht="27" customHeight="1">
      <c r="A155" s="26">
        <f t="shared" si="8"/>
        <v>148</v>
      </c>
      <c r="B155" s="26" t="s">
        <v>164</v>
      </c>
      <c r="C155" s="55" t="s">
        <v>31</v>
      </c>
      <c r="D155" s="54" t="s">
        <v>52</v>
      </c>
      <c r="E155" s="28">
        <v>7</v>
      </c>
      <c r="F155" s="1" t="s">
        <v>223</v>
      </c>
      <c r="G155" s="26" t="s">
        <v>315</v>
      </c>
      <c r="H155" s="31" t="s">
        <v>335</v>
      </c>
      <c r="I155" s="26" t="s">
        <v>97</v>
      </c>
      <c r="J155" s="26" t="s">
        <v>101</v>
      </c>
      <c r="K155" s="48">
        <v>5.3</v>
      </c>
      <c r="L155" s="29">
        <v>65000</v>
      </c>
      <c r="M155" s="30">
        <f t="shared" si="6"/>
        <v>344500</v>
      </c>
      <c r="N155" s="30"/>
      <c r="O155" s="30">
        <f t="shared" si="7"/>
        <v>344500</v>
      </c>
      <c r="P155" s="1" t="s">
        <v>98</v>
      </c>
      <c r="Q155" s="23" t="s">
        <v>113</v>
      </c>
      <c r="R155" s="23">
        <v>1</v>
      </c>
      <c r="S155" s="58" t="s">
        <v>351</v>
      </c>
      <c r="T155" s="23" t="s">
        <v>361</v>
      </c>
    </row>
    <row r="156" spans="1:20" s="23" customFormat="1" ht="27" customHeight="1">
      <c r="A156" s="26">
        <f t="shared" si="8"/>
        <v>149</v>
      </c>
      <c r="B156" s="26" t="s">
        <v>262</v>
      </c>
      <c r="C156" s="27" t="s">
        <v>51</v>
      </c>
      <c r="D156" s="54" t="s">
        <v>130</v>
      </c>
      <c r="E156" s="28">
        <v>7</v>
      </c>
      <c r="F156" s="1" t="s">
        <v>223</v>
      </c>
      <c r="G156" s="26" t="s">
        <v>167</v>
      </c>
      <c r="H156" s="31" t="s">
        <v>79</v>
      </c>
      <c r="I156" s="26" t="s">
        <v>97</v>
      </c>
      <c r="J156" s="26" t="s">
        <v>96</v>
      </c>
      <c r="K156" s="48">
        <v>67.5</v>
      </c>
      <c r="L156" s="29">
        <v>65000</v>
      </c>
      <c r="M156" s="30">
        <f t="shared" si="6"/>
        <v>4387500</v>
      </c>
      <c r="N156" s="30"/>
      <c r="O156" s="30">
        <f t="shared" si="7"/>
        <v>4387500</v>
      </c>
      <c r="P156" s="1" t="s">
        <v>98</v>
      </c>
      <c r="Q156" s="23" t="s">
        <v>5</v>
      </c>
      <c r="R156" s="23">
        <v>22</v>
      </c>
      <c r="S156" s="58" t="s">
        <v>351</v>
      </c>
      <c r="T156" s="23" t="s">
        <v>360</v>
      </c>
    </row>
    <row r="157" spans="1:20" s="23" customFormat="1" ht="27" customHeight="1">
      <c r="A157" s="26">
        <f t="shared" si="8"/>
        <v>150</v>
      </c>
      <c r="B157" s="26" t="s">
        <v>262</v>
      </c>
      <c r="C157" s="27" t="s">
        <v>51</v>
      </c>
      <c r="D157" s="54" t="s">
        <v>130</v>
      </c>
      <c r="E157" s="28">
        <v>7</v>
      </c>
      <c r="F157" s="1" t="s">
        <v>223</v>
      </c>
      <c r="G157" s="26" t="s">
        <v>315</v>
      </c>
      <c r="H157" s="31" t="s">
        <v>335</v>
      </c>
      <c r="I157" s="26" t="s">
        <v>97</v>
      </c>
      <c r="J157" s="26" t="s">
        <v>96</v>
      </c>
      <c r="K157" s="48">
        <v>45</v>
      </c>
      <c r="L157" s="29">
        <v>65000</v>
      </c>
      <c r="M157" s="30">
        <f t="shared" si="6"/>
        <v>2925000</v>
      </c>
      <c r="N157" s="30"/>
      <c r="O157" s="30">
        <f t="shared" si="7"/>
        <v>2925000</v>
      </c>
      <c r="P157" s="1" t="s">
        <v>98</v>
      </c>
      <c r="Q157" s="23" t="s">
        <v>5</v>
      </c>
      <c r="R157" s="23">
        <v>22</v>
      </c>
      <c r="S157" s="58" t="s">
        <v>351</v>
      </c>
      <c r="T157" s="23" t="s">
        <v>360</v>
      </c>
    </row>
    <row r="158" spans="1:20" s="23" customFormat="1" ht="27" customHeight="1">
      <c r="A158" s="26">
        <f t="shared" si="8"/>
        <v>151</v>
      </c>
      <c r="B158" s="26" t="s">
        <v>262</v>
      </c>
      <c r="C158" s="27" t="s">
        <v>51</v>
      </c>
      <c r="D158" s="54" t="s">
        <v>130</v>
      </c>
      <c r="E158" s="28">
        <v>7</v>
      </c>
      <c r="F158" s="1" t="s">
        <v>223</v>
      </c>
      <c r="G158" s="26" t="s">
        <v>492</v>
      </c>
      <c r="H158" s="31" t="s">
        <v>529</v>
      </c>
      <c r="I158" s="26" t="s">
        <v>97</v>
      </c>
      <c r="J158" s="26" t="s">
        <v>96</v>
      </c>
      <c r="K158" s="48">
        <v>45</v>
      </c>
      <c r="L158" s="29">
        <v>65000</v>
      </c>
      <c r="M158" s="30">
        <f t="shared" si="6"/>
        <v>2925000</v>
      </c>
      <c r="N158" s="30"/>
      <c r="O158" s="30">
        <f t="shared" si="7"/>
        <v>2925000</v>
      </c>
      <c r="P158" s="1" t="s">
        <v>98</v>
      </c>
      <c r="Q158" s="23" t="s">
        <v>5</v>
      </c>
      <c r="R158" s="23">
        <v>8</v>
      </c>
      <c r="S158" s="58" t="s">
        <v>351</v>
      </c>
      <c r="T158" s="23" t="s">
        <v>360</v>
      </c>
    </row>
    <row r="159" spans="1:20" s="23" customFormat="1" ht="27" customHeight="1">
      <c r="A159" s="26">
        <f t="shared" si="8"/>
        <v>152</v>
      </c>
      <c r="B159" s="26" t="s">
        <v>262</v>
      </c>
      <c r="C159" s="27" t="s">
        <v>51</v>
      </c>
      <c r="D159" s="54" t="s">
        <v>130</v>
      </c>
      <c r="E159" s="28">
        <v>7</v>
      </c>
      <c r="F159" s="1" t="s">
        <v>223</v>
      </c>
      <c r="G159" s="26" t="s">
        <v>167</v>
      </c>
      <c r="H159" s="31" t="s">
        <v>79</v>
      </c>
      <c r="I159" s="26" t="s">
        <v>97</v>
      </c>
      <c r="J159" s="26" t="s">
        <v>100</v>
      </c>
      <c r="K159" s="48">
        <v>2.6</v>
      </c>
      <c r="L159" s="29">
        <v>65000</v>
      </c>
      <c r="M159" s="30">
        <f t="shared" si="6"/>
        <v>169000</v>
      </c>
      <c r="N159" s="30"/>
      <c r="O159" s="30">
        <f t="shared" si="7"/>
        <v>169000</v>
      </c>
      <c r="P159" s="1" t="s">
        <v>98</v>
      </c>
      <c r="Q159" s="23" t="s">
        <v>5</v>
      </c>
      <c r="R159" s="23">
        <v>8</v>
      </c>
      <c r="S159" s="58" t="s">
        <v>351</v>
      </c>
      <c r="T159" s="23" t="s">
        <v>360</v>
      </c>
    </row>
    <row r="160" spans="1:20" s="23" customFormat="1" ht="27" customHeight="1">
      <c r="A160" s="26">
        <f t="shared" si="8"/>
        <v>153</v>
      </c>
      <c r="B160" s="26" t="s">
        <v>262</v>
      </c>
      <c r="C160" s="27" t="s">
        <v>51</v>
      </c>
      <c r="D160" s="54" t="s">
        <v>130</v>
      </c>
      <c r="E160" s="28">
        <v>7</v>
      </c>
      <c r="F160" s="1" t="s">
        <v>223</v>
      </c>
      <c r="G160" s="26" t="s">
        <v>315</v>
      </c>
      <c r="H160" s="31" t="s">
        <v>335</v>
      </c>
      <c r="I160" s="26" t="s">
        <v>97</v>
      </c>
      <c r="J160" s="26" t="s">
        <v>100</v>
      </c>
      <c r="K160" s="48">
        <v>1.2</v>
      </c>
      <c r="L160" s="29">
        <v>65000</v>
      </c>
      <c r="M160" s="30">
        <f t="shared" si="6"/>
        <v>78000</v>
      </c>
      <c r="N160" s="30"/>
      <c r="O160" s="30">
        <f t="shared" si="7"/>
        <v>78000</v>
      </c>
      <c r="P160" s="1" t="s">
        <v>98</v>
      </c>
      <c r="Q160" s="23" t="s">
        <v>5</v>
      </c>
      <c r="R160" s="23">
        <v>8</v>
      </c>
      <c r="S160" s="58" t="s">
        <v>351</v>
      </c>
      <c r="T160" s="23" t="s">
        <v>360</v>
      </c>
    </row>
    <row r="161" spans="1:20" s="23" customFormat="1" ht="27" customHeight="1">
      <c r="A161" s="26">
        <f t="shared" si="8"/>
        <v>154</v>
      </c>
      <c r="B161" s="26" t="s">
        <v>262</v>
      </c>
      <c r="C161" s="27" t="s">
        <v>51</v>
      </c>
      <c r="D161" s="54" t="s">
        <v>130</v>
      </c>
      <c r="E161" s="28">
        <v>7</v>
      </c>
      <c r="F161" s="1" t="s">
        <v>223</v>
      </c>
      <c r="G161" s="26" t="s">
        <v>492</v>
      </c>
      <c r="H161" s="31" t="s">
        <v>529</v>
      </c>
      <c r="I161" s="26" t="s">
        <v>97</v>
      </c>
      <c r="J161" s="26" t="s">
        <v>100</v>
      </c>
      <c r="K161" s="48">
        <v>1.2</v>
      </c>
      <c r="L161" s="29">
        <v>65000</v>
      </c>
      <c r="M161" s="30">
        <f t="shared" si="6"/>
        <v>78000</v>
      </c>
      <c r="N161" s="30"/>
      <c r="O161" s="30">
        <f t="shared" si="7"/>
        <v>78000</v>
      </c>
      <c r="P161" s="1" t="s">
        <v>98</v>
      </c>
      <c r="Q161" s="23" t="s">
        <v>5</v>
      </c>
      <c r="R161" s="23">
        <v>8</v>
      </c>
      <c r="S161" s="58" t="s">
        <v>351</v>
      </c>
      <c r="T161" s="23" t="s">
        <v>360</v>
      </c>
    </row>
    <row r="162" spans="1:20" s="23" customFormat="1" ht="27" customHeight="1">
      <c r="A162" s="26">
        <f t="shared" si="8"/>
        <v>155</v>
      </c>
      <c r="B162" s="26" t="s">
        <v>262</v>
      </c>
      <c r="C162" s="27" t="s">
        <v>51</v>
      </c>
      <c r="D162" s="54" t="s">
        <v>130</v>
      </c>
      <c r="E162" s="28">
        <v>7</v>
      </c>
      <c r="F162" s="1" t="s">
        <v>223</v>
      </c>
      <c r="G162" s="26" t="s">
        <v>167</v>
      </c>
      <c r="H162" s="31" t="s">
        <v>79</v>
      </c>
      <c r="I162" s="26" t="s">
        <v>97</v>
      </c>
      <c r="J162" s="26" t="s">
        <v>101</v>
      </c>
      <c r="K162" s="48">
        <v>6.6</v>
      </c>
      <c r="L162" s="29">
        <v>65000</v>
      </c>
      <c r="M162" s="30">
        <f t="shared" si="6"/>
        <v>429000</v>
      </c>
      <c r="N162" s="30"/>
      <c r="O162" s="30">
        <f t="shared" si="7"/>
        <v>429000</v>
      </c>
      <c r="P162" s="1" t="s">
        <v>98</v>
      </c>
      <c r="Q162" s="23" t="s">
        <v>5</v>
      </c>
      <c r="R162" s="23">
        <v>1</v>
      </c>
      <c r="S162" s="58" t="s">
        <v>351</v>
      </c>
      <c r="T162" s="23" t="s">
        <v>360</v>
      </c>
    </row>
    <row r="163" spans="1:20" s="23" customFormat="1" ht="27" customHeight="1">
      <c r="A163" s="26">
        <f t="shared" si="8"/>
        <v>156</v>
      </c>
      <c r="B163" s="26" t="s">
        <v>262</v>
      </c>
      <c r="C163" s="27" t="s">
        <v>51</v>
      </c>
      <c r="D163" s="54" t="s">
        <v>130</v>
      </c>
      <c r="E163" s="28">
        <v>7</v>
      </c>
      <c r="F163" s="1" t="s">
        <v>223</v>
      </c>
      <c r="G163" s="26" t="s">
        <v>315</v>
      </c>
      <c r="H163" s="31" t="s">
        <v>335</v>
      </c>
      <c r="I163" s="26" t="s">
        <v>97</v>
      </c>
      <c r="J163" s="26" t="s">
        <v>101</v>
      </c>
      <c r="K163" s="48">
        <v>3</v>
      </c>
      <c r="L163" s="29">
        <v>65000</v>
      </c>
      <c r="M163" s="30">
        <f t="shared" si="6"/>
        <v>195000</v>
      </c>
      <c r="N163" s="30"/>
      <c r="O163" s="30">
        <f t="shared" si="7"/>
        <v>195000</v>
      </c>
      <c r="P163" s="1" t="s">
        <v>98</v>
      </c>
      <c r="Q163" s="23" t="s">
        <v>5</v>
      </c>
      <c r="R163" s="23">
        <v>1</v>
      </c>
      <c r="S163" s="58" t="s">
        <v>351</v>
      </c>
      <c r="T163" s="23" t="s">
        <v>360</v>
      </c>
    </row>
    <row r="164" spans="1:20" s="23" customFormat="1" ht="27" customHeight="1">
      <c r="A164" s="26">
        <f t="shared" si="8"/>
        <v>157</v>
      </c>
      <c r="B164" s="26" t="s">
        <v>262</v>
      </c>
      <c r="C164" s="27" t="s">
        <v>51</v>
      </c>
      <c r="D164" s="54" t="s">
        <v>130</v>
      </c>
      <c r="E164" s="28">
        <v>7</v>
      </c>
      <c r="F164" s="1" t="s">
        <v>223</v>
      </c>
      <c r="G164" s="26" t="s">
        <v>492</v>
      </c>
      <c r="H164" s="31" t="s">
        <v>529</v>
      </c>
      <c r="I164" s="26" t="s">
        <v>97</v>
      </c>
      <c r="J164" s="26" t="s">
        <v>101</v>
      </c>
      <c r="K164" s="48">
        <v>3</v>
      </c>
      <c r="L164" s="29">
        <v>65000</v>
      </c>
      <c r="M164" s="30">
        <f t="shared" si="6"/>
        <v>195000</v>
      </c>
      <c r="N164" s="30"/>
      <c r="O164" s="30">
        <f t="shared" si="7"/>
        <v>195000</v>
      </c>
      <c r="P164" s="1" t="s">
        <v>98</v>
      </c>
      <c r="Q164" s="23" t="s">
        <v>5</v>
      </c>
      <c r="R164" s="23">
        <v>1</v>
      </c>
      <c r="S164" s="58" t="s">
        <v>351</v>
      </c>
      <c r="T164" s="23" t="s">
        <v>360</v>
      </c>
    </row>
    <row r="165" spans="1:20" s="23" customFormat="1" ht="27" customHeight="1">
      <c r="A165" s="26">
        <f t="shared" si="8"/>
        <v>158</v>
      </c>
      <c r="B165" s="26" t="s">
        <v>401</v>
      </c>
      <c r="C165" s="27" t="s">
        <v>446</v>
      </c>
      <c r="D165" s="54" t="s">
        <v>130</v>
      </c>
      <c r="E165" s="28">
        <v>7</v>
      </c>
      <c r="F165" s="1" t="s">
        <v>223</v>
      </c>
      <c r="G165" s="26" t="s">
        <v>169</v>
      </c>
      <c r="H165" s="31" t="s">
        <v>80</v>
      </c>
      <c r="I165" s="26" t="s">
        <v>97</v>
      </c>
      <c r="J165" s="26" t="s">
        <v>96</v>
      </c>
      <c r="K165" s="48">
        <v>90</v>
      </c>
      <c r="L165" s="29">
        <v>65000</v>
      </c>
      <c r="M165" s="30">
        <f t="shared" si="6"/>
        <v>5850000</v>
      </c>
      <c r="N165" s="30"/>
      <c r="O165" s="30">
        <f t="shared" si="7"/>
        <v>5850000</v>
      </c>
      <c r="P165" s="1" t="s">
        <v>98</v>
      </c>
      <c r="Q165" s="23" t="s">
        <v>5</v>
      </c>
      <c r="R165" s="23">
        <v>1</v>
      </c>
      <c r="S165" s="58" t="s">
        <v>351</v>
      </c>
      <c r="T165" s="23" t="s">
        <v>360</v>
      </c>
    </row>
    <row r="166" spans="1:20" s="23" customFormat="1" ht="27" customHeight="1">
      <c r="A166" s="26">
        <f t="shared" si="8"/>
        <v>159</v>
      </c>
      <c r="B166" s="26" t="s">
        <v>401</v>
      </c>
      <c r="C166" s="55" t="s">
        <v>446</v>
      </c>
      <c r="D166" s="54" t="s">
        <v>130</v>
      </c>
      <c r="E166" s="28">
        <v>7</v>
      </c>
      <c r="F166" s="1" t="s">
        <v>223</v>
      </c>
      <c r="G166" s="26" t="s">
        <v>169</v>
      </c>
      <c r="H166" s="31" t="s">
        <v>80</v>
      </c>
      <c r="I166" s="26" t="s">
        <v>97</v>
      </c>
      <c r="J166" s="26" t="s">
        <v>96</v>
      </c>
      <c r="K166" s="48">
        <v>67.5</v>
      </c>
      <c r="L166" s="29">
        <v>65000</v>
      </c>
      <c r="M166" s="30">
        <f t="shared" si="6"/>
        <v>4387500</v>
      </c>
      <c r="N166" s="30"/>
      <c r="O166" s="30">
        <f t="shared" si="7"/>
        <v>4387500</v>
      </c>
      <c r="P166" s="1" t="s">
        <v>98</v>
      </c>
      <c r="Q166" s="23" t="s">
        <v>115</v>
      </c>
      <c r="R166" s="23">
        <v>22</v>
      </c>
      <c r="S166" s="58" t="s">
        <v>351</v>
      </c>
      <c r="T166" s="23" t="s">
        <v>362</v>
      </c>
    </row>
    <row r="167" spans="1:20" s="23" customFormat="1" ht="27" customHeight="1">
      <c r="A167" s="26">
        <f t="shared" si="8"/>
        <v>160</v>
      </c>
      <c r="B167" s="26" t="s">
        <v>401</v>
      </c>
      <c r="C167" s="55" t="s">
        <v>446</v>
      </c>
      <c r="D167" s="54" t="s">
        <v>130</v>
      </c>
      <c r="E167" s="28">
        <v>7</v>
      </c>
      <c r="F167" s="1" t="s">
        <v>223</v>
      </c>
      <c r="G167" s="26" t="s">
        <v>169</v>
      </c>
      <c r="H167" s="31" t="s">
        <v>80</v>
      </c>
      <c r="I167" s="26" t="s">
        <v>97</v>
      </c>
      <c r="J167" s="26" t="s">
        <v>100</v>
      </c>
      <c r="K167" s="48">
        <v>4.5</v>
      </c>
      <c r="L167" s="29">
        <v>65000</v>
      </c>
      <c r="M167" s="30">
        <f t="shared" si="6"/>
        <v>292500</v>
      </c>
      <c r="N167" s="30"/>
      <c r="O167" s="30">
        <f t="shared" si="7"/>
        <v>292500</v>
      </c>
      <c r="P167" s="1" t="s">
        <v>98</v>
      </c>
      <c r="Q167" s="23" t="s">
        <v>115</v>
      </c>
      <c r="R167" s="23">
        <v>22</v>
      </c>
      <c r="S167" s="58" t="s">
        <v>351</v>
      </c>
      <c r="T167" s="23" t="s">
        <v>362</v>
      </c>
    </row>
    <row r="168" spans="1:20" s="23" customFormat="1" ht="27" customHeight="1">
      <c r="A168" s="26">
        <f t="shared" si="8"/>
        <v>161</v>
      </c>
      <c r="B168" s="26" t="s">
        <v>401</v>
      </c>
      <c r="C168" s="27" t="s">
        <v>446</v>
      </c>
      <c r="D168" s="54" t="s">
        <v>130</v>
      </c>
      <c r="E168" s="28">
        <v>7</v>
      </c>
      <c r="F168" s="1" t="s">
        <v>223</v>
      </c>
      <c r="G168" s="26" t="s">
        <v>169</v>
      </c>
      <c r="H168" s="31" t="s">
        <v>80</v>
      </c>
      <c r="I168" s="26" t="s">
        <v>97</v>
      </c>
      <c r="J168" s="26" t="s">
        <v>100</v>
      </c>
      <c r="K168" s="48">
        <v>2.7</v>
      </c>
      <c r="L168" s="29">
        <v>65000</v>
      </c>
      <c r="M168" s="30">
        <f t="shared" si="6"/>
        <v>175500</v>
      </c>
      <c r="N168" s="30"/>
      <c r="O168" s="30">
        <f t="shared" si="7"/>
        <v>175500</v>
      </c>
      <c r="P168" s="1" t="s">
        <v>98</v>
      </c>
      <c r="Q168" s="23" t="s">
        <v>115</v>
      </c>
      <c r="R168" s="23">
        <v>22</v>
      </c>
      <c r="S168" s="58" t="s">
        <v>351</v>
      </c>
      <c r="T168" s="23" t="s">
        <v>362</v>
      </c>
    </row>
    <row r="169" spans="1:20" s="23" customFormat="1" ht="27" customHeight="1">
      <c r="A169" s="26">
        <f t="shared" si="8"/>
        <v>162</v>
      </c>
      <c r="B169" s="26" t="s">
        <v>401</v>
      </c>
      <c r="C169" s="27" t="s">
        <v>446</v>
      </c>
      <c r="D169" s="54" t="s">
        <v>130</v>
      </c>
      <c r="E169" s="28">
        <v>7</v>
      </c>
      <c r="F169" s="1" t="s">
        <v>223</v>
      </c>
      <c r="G169" s="26" t="s">
        <v>169</v>
      </c>
      <c r="H169" s="31" t="s">
        <v>80</v>
      </c>
      <c r="I169" s="26" t="s">
        <v>97</v>
      </c>
      <c r="J169" s="26" t="s">
        <v>101</v>
      </c>
      <c r="K169" s="48">
        <v>11.3</v>
      </c>
      <c r="L169" s="29">
        <v>65000</v>
      </c>
      <c r="M169" s="30">
        <f t="shared" si="6"/>
        <v>734500</v>
      </c>
      <c r="N169" s="30"/>
      <c r="O169" s="30">
        <f t="shared" si="7"/>
        <v>734500</v>
      </c>
      <c r="P169" s="1" t="s">
        <v>98</v>
      </c>
      <c r="Q169" s="23" t="s">
        <v>115</v>
      </c>
      <c r="R169" s="23">
        <v>8</v>
      </c>
      <c r="S169" s="58" t="s">
        <v>351</v>
      </c>
      <c r="T169" s="23" t="s">
        <v>362</v>
      </c>
    </row>
    <row r="170" spans="1:20" s="23" customFormat="1" ht="27" customHeight="1">
      <c r="A170" s="26">
        <f t="shared" si="8"/>
        <v>163</v>
      </c>
      <c r="B170" s="26" t="s">
        <v>401</v>
      </c>
      <c r="C170" s="27" t="s">
        <v>446</v>
      </c>
      <c r="D170" s="54" t="s">
        <v>130</v>
      </c>
      <c r="E170" s="28">
        <v>7</v>
      </c>
      <c r="F170" s="1" t="s">
        <v>223</v>
      </c>
      <c r="G170" s="26" t="s">
        <v>169</v>
      </c>
      <c r="H170" s="31" t="s">
        <v>80</v>
      </c>
      <c r="I170" s="26" t="s">
        <v>97</v>
      </c>
      <c r="J170" s="26" t="s">
        <v>101</v>
      </c>
      <c r="K170" s="48">
        <v>6.8</v>
      </c>
      <c r="L170" s="29">
        <v>65000</v>
      </c>
      <c r="M170" s="30">
        <f t="shared" si="6"/>
        <v>442000</v>
      </c>
      <c r="N170" s="30"/>
      <c r="O170" s="30">
        <f t="shared" si="7"/>
        <v>442000</v>
      </c>
      <c r="P170" s="1" t="s">
        <v>98</v>
      </c>
      <c r="Q170" s="23" t="s">
        <v>115</v>
      </c>
      <c r="R170" s="23">
        <v>8</v>
      </c>
      <c r="S170" s="58" t="s">
        <v>351</v>
      </c>
      <c r="T170" s="23" t="s">
        <v>362</v>
      </c>
    </row>
    <row r="171" spans="1:20" s="23" customFormat="1" ht="27" customHeight="1">
      <c r="A171" s="26">
        <f t="shared" si="8"/>
        <v>164</v>
      </c>
      <c r="B171" s="26" t="s">
        <v>165</v>
      </c>
      <c r="C171" s="27" t="s">
        <v>10</v>
      </c>
      <c r="D171" s="54" t="s">
        <v>25</v>
      </c>
      <c r="E171" s="28">
        <v>7</v>
      </c>
      <c r="F171" s="1" t="s">
        <v>223</v>
      </c>
      <c r="G171" s="26" t="s">
        <v>169</v>
      </c>
      <c r="H171" s="31" t="s">
        <v>80</v>
      </c>
      <c r="I171" s="26" t="s">
        <v>97</v>
      </c>
      <c r="J171" s="26" t="s">
        <v>96</v>
      </c>
      <c r="K171" s="48">
        <v>67.5</v>
      </c>
      <c r="L171" s="29">
        <v>65000</v>
      </c>
      <c r="M171" s="30">
        <f t="shared" si="6"/>
        <v>4387500</v>
      </c>
      <c r="N171" s="30"/>
      <c r="O171" s="30">
        <f t="shared" si="7"/>
        <v>4387500</v>
      </c>
      <c r="P171" s="1" t="s">
        <v>98</v>
      </c>
      <c r="Q171" s="23" t="s">
        <v>115</v>
      </c>
      <c r="R171" s="23">
        <v>8</v>
      </c>
      <c r="S171" s="58" t="s">
        <v>351</v>
      </c>
      <c r="T171" s="23" t="s">
        <v>362</v>
      </c>
    </row>
    <row r="172" spans="1:20" s="23" customFormat="1" ht="27" customHeight="1">
      <c r="A172" s="26">
        <f t="shared" si="8"/>
        <v>165</v>
      </c>
      <c r="B172" s="26" t="s">
        <v>165</v>
      </c>
      <c r="C172" s="27" t="s">
        <v>10</v>
      </c>
      <c r="D172" s="54" t="s">
        <v>25</v>
      </c>
      <c r="E172" s="28">
        <v>7</v>
      </c>
      <c r="F172" s="1" t="s">
        <v>223</v>
      </c>
      <c r="G172" s="26" t="s">
        <v>169</v>
      </c>
      <c r="H172" s="31" t="s">
        <v>80</v>
      </c>
      <c r="I172" s="26" t="s">
        <v>97</v>
      </c>
      <c r="J172" s="26" t="s">
        <v>96</v>
      </c>
      <c r="K172" s="48">
        <v>82.1</v>
      </c>
      <c r="L172" s="29">
        <v>65000</v>
      </c>
      <c r="M172" s="30">
        <f t="shared" si="6"/>
        <v>5336500</v>
      </c>
      <c r="N172" s="30"/>
      <c r="O172" s="30">
        <f t="shared" si="7"/>
        <v>5336500</v>
      </c>
      <c r="P172" s="1" t="s">
        <v>98</v>
      </c>
      <c r="Q172" s="23" t="s">
        <v>115</v>
      </c>
      <c r="R172" s="23">
        <v>8</v>
      </c>
      <c r="S172" s="58" t="s">
        <v>351</v>
      </c>
      <c r="T172" s="23" t="s">
        <v>362</v>
      </c>
    </row>
    <row r="173" spans="1:20" s="23" customFormat="1" ht="27" customHeight="1">
      <c r="A173" s="26">
        <f t="shared" si="8"/>
        <v>166</v>
      </c>
      <c r="B173" s="26" t="s">
        <v>165</v>
      </c>
      <c r="C173" s="27" t="s">
        <v>10</v>
      </c>
      <c r="D173" s="54" t="s">
        <v>25</v>
      </c>
      <c r="E173" s="28">
        <v>7</v>
      </c>
      <c r="F173" s="1" t="s">
        <v>223</v>
      </c>
      <c r="G173" s="26" t="s">
        <v>169</v>
      </c>
      <c r="H173" s="31" t="s">
        <v>80</v>
      </c>
      <c r="I173" s="26" t="s">
        <v>97</v>
      </c>
      <c r="J173" s="26" t="s">
        <v>96</v>
      </c>
      <c r="K173" s="48">
        <v>90</v>
      </c>
      <c r="L173" s="29">
        <v>65000</v>
      </c>
      <c r="M173" s="30">
        <f t="shared" si="6"/>
        <v>5850000</v>
      </c>
      <c r="N173" s="30"/>
      <c r="O173" s="30">
        <f t="shared" si="7"/>
        <v>5850000</v>
      </c>
      <c r="P173" s="1" t="s">
        <v>98</v>
      </c>
      <c r="Q173" s="23" t="s">
        <v>115</v>
      </c>
      <c r="R173" s="23">
        <v>8</v>
      </c>
      <c r="S173" s="58" t="s">
        <v>351</v>
      </c>
      <c r="T173" s="23" t="s">
        <v>362</v>
      </c>
    </row>
    <row r="174" spans="1:20" s="23" customFormat="1" ht="27" customHeight="1">
      <c r="A174" s="26">
        <f t="shared" si="8"/>
        <v>167</v>
      </c>
      <c r="B174" s="26" t="s">
        <v>165</v>
      </c>
      <c r="C174" s="27" t="s">
        <v>10</v>
      </c>
      <c r="D174" s="54" t="s">
        <v>25</v>
      </c>
      <c r="E174" s="28">
        <v>7</v>
      </c>
      <c r="F174" s="1" t="s">
        <v>223</v>
      </c>
      <c r="G174" s="26" t="s">
        <v>169</v>
      </c>
      <c r="H174" s="31" t="s">
        <v>80</v>
      </c>
      <c r="I174" s="26" t="s">
        <v>97</v>
      </c>
      <c r="J174" s="26" t="s">
        <v>100</v>
      </c>
      <c r="K174" s="48">
        <v>2.7</v>
      </c>
      <c r="L174" s="29">
        <v>65000</v>
      </c>
      <c r="M174" s="30">
        <f t="shared" si="6"/>
        <v>175500</v>
      </c>
      <c r="N174" s="30"/>
      <c r="O174" s="30">
        <f t="shared" si="7"/>
        <v>175500</v>
      </c>
      <c r="P174" s="1" t="s">
        <v>98</v>
      </c>
      <c r="Q174" s="23" t="s">
        <v>115</v>
      </c>
      <c r="R174" s="23">
        <v>8</v>
      </c>
      <c r="S174" s="58" t="s">
        <v>351</v>
      </c>
      <c r="T174" s="23" t="s">
        <v>362</v>
      </c>
    </row>
    <row r="175" spans="1:20" s="23" customFormat="1" ht="27" customHeight="1">
      <c r="A175" s="26">
        <f t="shared" si="8"/>
        <v>168</v>
      </c>
      <c r="B175" s="26" t="s">
        <v>165</v>
      </c>
      <c r="C175" s="27" t="s">
        <v>10</v>
      </c>
      <c r="D175" s="54" t="s">
        <v>25</v>
      </c>
      <c r="E175" s="28">
        <v>7</v>
      </c>
      <c r="F175" s="1" t="s">
        <v>223</v>
      </c>
      <c r="G175" s="26" t="s">
        <v>169</v>
      </c>
      <c r="H175" s="31" t="s">
        <v>80</v>
      </c>
      <c r="I175" s="26" t="s">
        <v>97</v>
      </c>
      <c r="J175" s="26" t="s">
        <v>100</v>
      </c>
      <c r="K175" s="48">
        <v>4</v>
      </c>
      <c r="L175" s="29">
        <v>65000</v>
      </c>
      <c r="M175" s="30">
        <f t="shared" si="6"/>
        <v>260000</v>
      </c>
      <c r="N175" s="30"/>
      <c r="O175" s="30">
        <f t="shared" si="7"/>
        <v>260000</v>
      </c>
      <c r="P175" s="1" t="s">
        <v>98</v>
      </c>
      <c r="Q175" s="23" t="s">
        <v>115</v>
      </c>
      <c r="R175" s="23">
        <v>8</v>
      </c>
      <c r="S175" s="58" t="s">
        <v>351</v>
      </c>
      <c r="T175" s="23" t="s">
        <v>362</v>
      </c>
    </row>
    <row r="176" spans="1:20" s="23" customFormat="1" ht="27" customHeight="1">
      <c r="A176" s="26">
        <f t="shared" si="8"/>
        <v>169</v>
      </c>
      <c r="B176" s="26" t="s">
        <v>165</v>
      </c>
      <c r="C176" s="27" t="s">
        <v>10</v>
      </c>
      <c r="D176" s="54" t="s">
        <v>25</v>
      </c>
      <c r="E176" s="28">
        <v>7</v>
      </c>
      <c r="F176" s="1" t="s">
        <v>223</v>
      </c>
      <c r="G176" s="26" t="s">
        <v>169</v>
      </c>
      <c r="H176" s="31" t="s">
        <v>80</v>
      </c>
      <c r="I176" s="26" t="s">
        <v>97</v>
      </c>
      <c r="J176" s="26" t="s">
        <v>100</v>
      </c>
      <c r="K176" s="48">
        <v>4.5</v>
      </c>
      <c r="L176" s="29">
        <v>65000</v>
      </c>
      <c r="M176" s="30">
        <f t="shared" si="6"/>
        <v>292500</v>
      </c>
      <c r="N176" s="30"/>
      <c r="O176" s="30">
        <f t="shared" si="7"/>
        <v>292500</v>
      </c>
      <c r="P176" s="1" t="s">
        <v>98</v>
      </c>
      <c r="Q176" s="23" t="s">
        <v>115</v>
      </c>
      <c r="R176" s="23">
        <v>8</v>
      </c>
      <c r="S176" s="58" t="s">
        <v>351</v>
      </c>
      <c r="T176" s="23" t="s">
        <v>362</v>
      </c>
    </row>
    <row r="177" spans="1:20" s="23" customFormat="1" ht="27" customHeight="1">
      <c r="A177" s="26">
        <f t="shared" si="8"/>
        <v>170</v>
      </c>
      <c r="B177" s="26" t="s">
        <v>165</v>
      </c>
      <c r="C177" s="27" t="s">
        <v>10</v>
      </c>
      <c r="D177" s="54" t="s">
        <v>25</v>
      </c>
      <c r="E177" s="28">
        <v>7</v>
      </c>
      <c r="F177" s="1" t="s">
        <v>223</v>
      </c>
      <c r="G177" s="26" t="s">
        <v>169</v>
      </c>
      <c r="H177" s="31" t="s">
        <v>80</v>
      </c>
      <c r="I177" s="26" t="s">
        <v>97</v>
      </c>
      <c r="J177" s="26" t="s">
        <v>101</v>
      </c>
      <c r="K177" s="48">
        <v>6.8</v>
      </c>
      <c r="L177" s="29">
        <v>65000</v>
      </c>
      <c r="M177" s="30">
        <f t="shared" si="6"/>
        <v>442000</v>
      </c>
      <c r="N177" s="30"/>
      <c r="O177" s="30">
        <f t="shared" si="7"/>
        <v>442000</v>
      </c>
      <c r="P177" s="1" t="s">
        <v>98</v>
      </c>
      <c r="Q177" s="23" t="s">
        <v>115</v>
      </c>
      <c r="R177" s="23">
        <v>8</v>
      </c>
      <c r="S177" s="58" t="s">
        <v>351</v>
      </c>
      <c r="T177" s="23" t="s">
        <v>362</v>
      </c>
    </row>
    <row r="178" spans="1:20" s="23" customFormat="1" ht="27" customHeight="1">
      <c r="A178" s="26">
        <f t="shared" si="8"/>
        <v>171</v>
      </c>
      <c r="B178" s="26" t="s">
        <v>165</v>
      </c>
      <c r="C178" s="27" t="s">
        <v>10</v>
      </c>
      <c r="D178" s="54" t="s">
        <v>25</v>
      </c>
      <c r="E178" s="28">
        <v>7</v>
      </c>
      <c r="F178" s="1" t="s">
        <v>223</v>
      </c>
      <c r="G178" s="26" t="s">
        <v>169</v>
      </c>
      <c r="H178" s="31" t="s">
        <v>80</v>
      </c>
      <c r="I178" s="26" t="s">
        <v>97</v>
      </c>
      <c r="J178" s="26" t="s">
        <v>101</v>
      </c>
      <c r="K178" s="48">
        <v>9.9</v>
      </c>
      <c r="L178" s="29">
        <v>65000</v>
      </c>
      <c r="M178" s="30">
        <f t="shared" si="6"/>
        <v>643500</v>
      </c>
      <c r="N178" s="30"/>
      <c r="O178" s="30">
        <f t="shared" si="7"/>
        <v>643500</v>
      </c>
      <c r="P178" s="1" t="s">
        <v>98</v>
      </c>
      <c r="Q178" s="23" t="s">
        <v>115</v>
      </c>
      <c r="R178" s="23">
        <v>8</v>
      </c>
      <c r="S178" s="58" t="s">
        <v>351</v>
      </c>
      <c r="T178" s="23" t="s">
        <v>362</v>
      </c>
    </row>
    <row r="179" spans="1:20" s="23" customFormat="1" ht="27" customHeight="1">
      <c r="A179" s="26">
        <f t="shared" si="8"/>
        <v>172</v>
      </c>
      <c r="B179" s="26" t="s">
        <v>165</v>
      </c>
      <c r="C179" s="27" t="s">
        <v>10</v>
      </c>
      <c r="D179" s="54" t="s">
        <v>25</v>
      </c>
      <c r="E179" s="28">
        <v>7</v>
      </c>
      <c r="F179" s="1" t="s">
        <v>223</v>
      </c>
      <c r="G179" s="26" t="s">
        <v>169</v>
      </c>
      <c r="H179" s="31" t="s">
        <v>80</v>
      </c>
      <c r="I179" s="26" t="s">
        <v>97</v>
      </c>
      <c r="J179" s="26" t="s">
        <v>101</v>
      </c>
      <c r="K179" s="48">
        <v>11.3</v>
      </c>
      <c r="L179" s="29">
        <v>65000</v>
      </c>
      <c r="M179" s="30">
        <f t="shared" si="6"/>
        <v>734500</v>
      </c>
      <c r="N179" s="30"/>
      <c r="O179" s="30">
        <f t="shared" si="7"/>
        <v>734500</v>
      </c>
      <c r="P179" s="1" t="s">
        <v>98</v>
      </c>
      <c r="Q179" s="23" t="s">
        <v>115</v>
      </c>
      <c r="R179" s="23">
        <v>8</v>
      </c>
      <c r="S179" s="58" t="s">
        <v>351</v>
      </c>
      <c r="T179" s="23" t="s">
        <v>362</v>
      </c>
    </row>
    <row r="180" spans="1:20" s="23" customFormat="1" ht="27" customHeight="1">
      <c r="A180" s="26">
        <f t="shared" si="8"/>
        <v>173</v>
      </c>
      <c r="B180" s="26" t="s">
        <v>402</v>
      </c>
      <c r="C180" s="27" t="s">
        <v>8</v>
      </c>
      <c r="D180" s="54" t="s">
        <v>447</v>
      </c>
      <c r="E180" s="28">
        <v>7</v>
      </c>
      <c r="F180" s="1" t="s">
        <v>223</v>
      </c>
      <c r="G180" s="26" t="s">
        <v>162</v>
      </c>
      <c r="H180" s="31" t="s">
        <v>78</v>
      </c>
      <c r="I180" s="26" t="s">
        <v>97</v>
      </c>
      <c r="J180" s="26" t="s">
        <v>96</v>
      </c>
      <c r="K180" s="48">
        <v>45</v>
      </c>
      <c r="L180" s="29">
        <v>65000</v>
      </c>
      <c r="M180" s="30">
        <f t="shared" si="6"/>
        <v>2925000</v>
      </c>
      <c r="N180" s="30"/>
      <c r="O180" s="30">
        <f t="shared" si="7"/>
        <v>2925000</v>
      </c>
      <c r="P180" s="1" t="s">
        <v>98</v>
      </c>
      <c r="Q180" s="23" t="s">
        <v>115</v>
      </c>
      <c r="R180" s="23">
        <v>8</v>
      </c>
      <c r="S180" s="58" t="s">
        <v>351</v>
      </c>
      <c r="T180" s="23" t="s">
        <v>362</v>
      </c>
    </row>
    <row r="181" spans="1:20" s="23" customFormat="1" ht="27" customHeight="1">
      <c r="A181" s="26">
        <f t="shared" si="8"/>
        <v>174</v>
      </c>
      <c r="B181" s="26" t="s">
        <v>402</v>
      </c>
      <c r="C181" s="27" t="s">
        <v>8</v>
      </c>
      <c r="D181" s="54" t="s">
        <v>447</v>
      </c>
      <c r="E181" s="28">
        <v>7</v>
      </c>
      <c r="F181" s="1" t="s">
        <v>223</v>
      </c>
      <c r="G181" s="26" t="s">
        <v>162</v>
      </c>
      <c r="H181" s="31" t="s">
        <v>78</v>
      </c>
      <c r="I181" s="26" t="s">
        <v>97</v>
      </c>
      <c r="J181" s="26" t="s">
        <v>100</v>
      </c>
      <c r="K181" s="48">
        <v>0.9</v>
      </c>
      <c r="L181" s="29">
        <v>65000</v>
      </c>
      <c r="M181" s="30">
        <f t="shared" si="6"/>
        <v>58500</v>
      </c>
      <c r="N181" s="30"/>
      <c r="O181" s="30">
        <f t="shared" si="7"/>
        <v>58500</v>
      </c>
      <c r="P181" s="1" t="s">
        <v>98</v>
      </c>
      <c r="Q181" s="23" t="s">
        <v>115</v>
      </c>
      <c r="R181" s="23">
        <v>1</v>
      </c>
      <c r="S181" s="58" t="s">
        <v>351</v>
      </c>
      <c r="T181" s="23" t="s">
        <v>362</v>
      </c>
    </row>
    <row r="182" spans="1:20" s="23" customFormat="1" ht="27" customHeight="1">
      <c r="A182" s="26">
        <f t="shared" si="8"/>
        <v>175</v>
      </c>
      <c r="B182" s="26" t="s">
        <v>168</v>
      </c>
      <c r="C182" s="27" t="s">
        <v>53</v>
      </c>
      <c r="D182" s="54" t="s">
        <v>123</v>
      </c>
      <c r="E182" s="28">
        <v>7</v>
      </c>
      <c r="F182" s="1" t="s">
        <v>223</v>
      </c>
      <c r="G182" s="26" t="s">
        <v>169</v>
      </c>
      <c r="H182" s="31" t="s">
        <v>80</v>
      </c>
      <c r="I182" s="26" t="s">
        <v>97</v>
      </c>
      <c r="J182" s="26" t="s">
        <v>96</v>
      </c>
      <c r="K182" s="48">
        <v>90</v>
      </c>
      <c r="L182" s="29">
        <v>65000</v>
      </c>
      <c r="M182" s="30">
        <f t="shared" si="6"/>
        <v>5850000</v>
      </c>
      <c r="N182" s="30"/>
      <c r="O182" s="30">
        <f t="shared" si="7"/>
        <v>5850000</v>
      </c>
      <c r="P182" s="1" t="s">
        <v>98</v>
      </c>
      <c r="Q182" s="23" t="s">
        <v>115</v>
      </c>
      <c r="R182" s="23">
        <v>1</v>
      </c>
      <c r="S182" s="58" t="s">
        <v>351</v>
      </c>
      <c r="T182" s="23" t="s">
        <v>362</v>
      </c>
    </row>
    <row r="183" spans="1:20" s="23" customFormat="1" ht="27" customHeight="1">
      <c r="A183" s="26">
        <f t="shared" si="8"/>
        <v>176</v>
      </c>
      <c r="B183" s="26" t="s">
        <v>168</v>
      </c>
      <c r="C183" s="27" t="s">
        <v>53</v>
      </c>
      <c r="D183" s="54" t="s">
        <v>123</v>
      </c>
      <c r="E183" s="28">
        <v>7</v>
      </c>
      <c r="F183" s="1" t="s">
        <v>223</v>
      </c>
      <c r="G183" s="26" t="s">
        <v>316</v>
      </c>
      <c r="H183" s="31" t="s">
        <v>336</v>
      </c>
      <c r="I183" s="26" t="s">
        <v>97</v>
      </c>
      <c r="J183" s="26" t="s">
        <v>96</v>
      </c>
      <c r="K183" s="48">
        <v>45</v>
      </c>
      <c r="L183" s="29">
        <v>65000</v>
      </c>
      <c r="M183" s="30">
        <f t="shared" si="6"/>
        <v>2925000</v>
      </c>
      <c r="N183" s="30"/>
      <c r="O183" s="30">
        <f t="shared" si="7"/>
        <v>2925000</v>
      </c>
      <c r="P183" s="1" t="s">
        <v>98</v>
      </c>
      <c r="Q183" s="23" t="s">
        <v>115</v>
      </c>
      <c r="R183" s="23">
        <v>1</v>
      </c>
      <c r="S183" s="58" t="s">
        <v>351</v>
      </c>
      <c r="T183" s="23" t="s">
        <v>362</v>
      </c>
    </row>
    <row r="184" spans="1:20" s="23" customFormat="1" ht="27" customHeight="1">
      <c r="A184" s="26">
        <f t="shared" si="8"/>
        <v>177</v>
      </c>
      <c r="B184" s="26" t="s">
        <v>168</v>
      </c>
      <c r="C184" s="27" t="s">
        <v>53</v>
      </c>
      <c r="D184" s="54" t="s">
        <v>123</v>
      </c>
      <c r="E184" s="28">
        <v>7</v>
      </c>
      <c r="F184" s="1" t="s">
        <v>223</v>
      </c>
      <c r="G184" s="26" t="s">
        <v>316</v>
      </c>
      <c r="H184" s="31" t="s">
        <v>336</v>
      </c>
      <c r="I184" s="26" t="s">
        <v>97</v>
      </c>
      <c r="J184" s="26" t="s">
        <v>96</v>
      </c>
      <c r="K184" s="48">
        <v>45</v>
      </c>
      <c r="L184" s="29">
        <v>65000</v>
      </c>
      <c r="M184" s="30">
        <f t="shared" si="6"/>
        <v>2925000</v>
      </c>
      <c r="N184" s="30"/>
      <c r="O184" s="30">
        <f t="shared" si="7"/>
        <v>2925000</v>
      </c>
      <c r="P184" s="1" t="s">
        <v>98</v>
      </c>
      <c r="Q184" s="23" t="s">
        <v>115</v>
      </c>
      <c r="R184" s="23">
        <v>1</v>
      </c>
      <c r="S184" s="58" t="s">
        <v>351</v>
      </c>
      <c r="T184" s="23" t="s">
        <v>362</v>
      </c>
    </row>
    <row r="185" spans="1:20" s="23" customFormat="1" ht="27" customHeight="1">
      <c r="A185" s="26">
        <f t="shared" si="8"/>
        <v>178</v>
      </c>
      <c r="B185" s="26" t="s">
        <v>168</v>
      </c>
      <c r="C185" s="27" t="s">
        <v>53</v>
      </c>
      <c r="D185" s="54" t="s">
        <v>123</v>
      </c>
      <c r="E185" s="28">
        <v>7</v>
      </c>
      <c r="F185" s="1" t="s">
        <v>223</v>
      </c>
      <c r="G185" s="26" t="s">
        <v>317</v>
      </c>
      <c r="H185" s="31" t="s">
        <v>337</v>
      </c>
      <c r="I185" s="26" t="s">
        <v>97</v>
      </c>
      <c r="J185" s="26" t="s">
        <v>96</v>
      </c>
      <c r="K185" s="48">
        <v>45</v>
      </c>
      <c r="L185" s="29">
        <v>65000</v>
      </c>
      <c r="M185" s="30">
        <f t="shared" si="6"/>
        <v>2925000</v>
      </c>
      <c r="N185" s="30"/>
      <c r="O185" s="30">
        <f t="shared" si="7"/>
        <v>2925000</v>
      </c>
      <c r="P185" s="1" t="s">
        <v>98</v>
      </c>
      <c r="Q185" s="23" t="s">
        <v>115</v>
      </c>
      <c r="R185" s="23">
        <v>1</v>
      </c>
      <c r="S185" s="58" t="s">
        <v>351</v>
      </c>
      <c r="T185" s="23" t="s">
        <v>362</v>
      </c>
    </row>
    <row r="186" spans="1:20" s="23" customFormat="1" ht="27" customHeight="1">
      <c r="A186" s="26">
        <f t="shared" si="8"/>
        <v>179</v>
      </c>
      <c r="B186" s="26" t="s">
        <v>168</v>
      </c>
      <c r="C186" s="27" t="s">
        <v>53</v>
      </c>
      <c r="D186" s="54" t="s">
        <v>123</v>
      </c>
      <c r="E186" s="28">
        <v>7</v>
      </c>
      <c r="F186" s="1" t="s">
        <v>223</v>
      </c>
      <c r="G186" s="26" t="s">
        <v>317</v>
      </c>
      <c r="H186" s="31" t="s">
        <v>337</v>
      </c>
      <c r="I186" s="26" t="s">
        <v>97</v>
      </c>
      <c r="J186" s="26" t="s">
        <v>96</v>
      </c>
      <c r="K186" s="48">
        <v>45</v>
      </c>
      <c r="L186" s="29">
        <v>65000</v>
      </c>
      <c r="M186" s="30">
        <f t="shared" si="6"/>
        <v>2925000</v>
      </c>
      <c r="N186" s="30"/>
      <c r="O186" s="30">
        <f t="shared" si="7"/>
        <v>2925000</v>
      </c>
      <c r="P186" s="1" t="s">
        <v>98</v>
      </c>
      <c r="Q186" s="23" t="s">
        <v>115</v>
      </c>
      <c r="R186" s="23">
        <v>1</v>
      </c>
      <c r="S186" s="58" t="s">
        <v>351</v>
      </c>
      <c r="T186" s="23" t="s">
        <v>362</v>
      </c>
    </row>
    <row r="187" spans="1:20" s="23" customFormat="1" ht="27" customHeight="1">
      <c r="A187" s="26">
        <f t="shared" si="8"/>
        <v>180</v>
      </c>
      <c r="B187" s="26" t="s">
        <v>168</v>
      </c>
      <c r="C187" s="27" t="s">
        <v>53</v>
      </c>
      <c r="D187" s="32" t="s">
        <v>123</v>
      </c>
      <c r="E187" s="28">
        <v>7</v>
      </c>
      <c r="F187" s="1" t="s">
        <v>223</v>
      </c>
      <c r="G187" s="26" t="s">
        <v>318</v>
      </c>
      <c r="H187" s="31" t="s">
        <v>338</v>
      </c>
      <c r="I187" s="26" t="s">
        <v>97</v>
      </c>
      <c r="J187" s="26" t="s">
        <v>96</v>
      </c>
      <c r="K187" s="48">
        <v>45</v>
      </c>
      <c r="L187" s="29">
        <v>65000</v>
      </c>
      <c r="M187" s="30">
        <f t="shared" si="6"/>
        <v>2925000</v>
      </c>
      <c r="N187" s="30"/>
      <c r="O187" s="30">
        <f t="shared" si="7"/>
        <v>2925000</v>
      </c>
      <c r="P187" s="1" t="s">
        <v>98</v>
      </c>
      <c r="Q187" s="23" t="s">
        <v>155</v>
      </c>
      <c r="R187" s="23">
        <v>30</v>
      </c>
      <c r="S187" s="58" t="s">
        <v>351</v>
      </c>
      <c r="T187" s="23" t="s">
        <v>381</v>
      </c>
    </row>
    <row r="188" spans="1:20" s="23" customFormat="1" ht="27" customHeight="1">
      <c r="A188" s="26">
        <f t="shared" si="8"/>
        <v>181</v>
      </c>
      <c r="B188" s="26" t="s">
        <v>168</v>
      </c>
      <c r="C188" s="27" t="s">
        <v>53</v>
      </c>
      <c r="D188" s="32" t="s">
        <v>123</v>
      </c>
      <c r="E188" s="28">
        <v>7</v>
      </c>
      <c r="F188" s="1" t="s">
        <v>223</v>
      </c>
      <c r="G188" s="26" t="s">
        <v>169</v>
      </c>
      <c r="H188" s="31" t="s">
        <v>80</v>
      </c>
      <c r="I188" s="26" t="s">
        <v>97</v>
      </c>
      <c r="J188" s="26" t="s">
        <v>100</v>
      </c>
      <c r="K188" s="48">
        <v>4.5</v>
      </c>
      <c r="L188" s="29">
        <v>65000</v>
      </c>
      <c r="M188" s="30">
        <f t="shared" si="6"/>
        <v>292500</v>
      </c>
      <c r="N188" s="30"/>
      <c r="O188" s="30">
        <f t="shared" si="7"/>
        <v>292500</v>
      </c>
      <c r="P188" s="1" t="s">
        <v>98</v>
      </c>
      <c r="Q188" s="23" t="s">
        <v>155</v>
      </c>
      <c r="R188" s="23">
        <v>15</v>
      </c>
      <c r="S188" s="58" t="s">
        <v>351</v>
      </c>
      <c r="T188" s="23" t="s">
        <v>381</v>
      </c>
    </row>
    <row r="189" spans="1:20" s="23" customFormat="1" ht="27" customHeight="1">
      <c r="A189" s="26">
        <f t="shared" si="8"/>
        <v>182</v>
      </c>
      <c r="B189" s="26" t="s">
        <v>168</v>
      </c>
      <c r="C189" s="27" t="s">
        <v>53</v>
      </c>
      <c r="D189" s="32" t="s">
        <v>123</v>
      </c>
      <c r="E189" s="28">
        <v>7</v>
      </c>
      <c r="F189" s="1" t="s">
        <v>223</v>
      </c>
      <c r="G189" s="26" t="s">
        <v>316</v>
      </c>
      <c r="H189" s="31" t="s">
        <v>336</v>
      </c>
      <c r="I189" s="26" t="s">
        <v>97</v>
      </c>
      <c r="J189" s="26" t="s">
        <v>100</v>
      </c>
      <c r="K189" s="48">
        <v>0.9</v>
      </c>
      <c r="L189" s="29">
        <v>65000</v>
      </c>
      <c r="M189" s="30">
        <f t="shared" si="6"/>
        <v>58500</v>
      </c>
      <c r="N189" s="30"/>
      <c r="O189" s="30">
        <f t="shared" si="7"/>
        <v>58500</v>
      </c>
      <c r="P189" s="1" t="s">
        <v>98</v>
      </c>
      <c r="Q189" s="23" t="s">
        <v>155</v>
      </c>
      <c r="R189" s="23">
        <v>15</v>
      </c>
      <c r="S189" s="58" t="s">
        <v>351</v>
      </c>
      <c r="T189" s="23" t="s">
        <v>381</v>
      </c>
    </row>
    <row r="190" spans="1:20" s="23" customFormat="1" ht="27" customHeight="1">
      <c r="A190" s="26">
        <f t="shared" si="8"/>
        <v>183</v>
      </c>
      <c r="B190" s="26" t="s">
        <v>168</v>
      </c>
      <c r="C190" s="27" t="s">
        <v>53</v>
      </c>
      <c r="D190" s="32" t="s">
        <v>123</v>
      </c>
      <c r="E190" s="28">
        <v>7</v>
      </c>
      <c r="F190" s="1" t="s">
        <v>223</v>
      </c>
      <c r="G190" s="26" t="s">
        <v>316</v>
      </c>
      <c r="H190" s="31" t="s">
        <v>336</v>
      </c>
      <c r="I190" s="26" t="s">
        <v>97</v>
      </c>
      <c r="J190" s="26" t="s">
        <v>100</v>
      </c>
      <c r="K190" s="48">
        <v>1.5</v>
      </c>
      <c r="L190" s="29">
        <v>65000</v>
      </c>
      <c r="M190" s="30">
        <f t="shared" si="6"/>
        <v>97500</v>
      </c>
      <c r="N190" s="30"/>
      <c r="O190" s="30">
        <f t="shared" si="7"/>
        <v>97500</v>
      </c>
      <c r="P190" s="1" t="s">
        <v>98</v>
      </c>
      <c r="Q190" s="23" t="s">
        <v>155</v>
      </c>
      <c r="R190" s="23">
        <v>1</v>
      </c>
      <c r="S190" s="58" t="s">
        <v>351</v>
      </c>
      <c r="T190" s="23" t="s">
        <v>381</v>
      </c>
    </row>
    <row r="191" spans="1:20" s="23" customFormat="1" ht="27" customHeight="1">
      <c r="A191" s="26">
        <f t="shared" si="8"/>
        <v>184</v>
      </c>
      <c r="B191" s="26" t="s">
        <v>168</v>
      </c>
      <c r="C191" s="27" t="s">
        <v>53</v>
      </c>
      <c r="D191" s="32" t="s">
        <v>123</v>
      </c>
      <c r="E191" s="28">
        <v>7</v>
      </c>
      <c r="F191" s="1" t="s">
        <v>223</v>
      </c>
      <c r="G191" s="26" t="s">
        <v>317</v>
      </c>
      <c r="H191" s="31" t="s">
        <v>337</v>
      </c>
      <c r="I191" s="26" t="s">
        <v>97</v>
      </c>
      <c r="J191" s="26" t="s">
        <v>100</v>
      </c>
      <c r="K191" s="48">
        <v>1.7</v>
      </c>
      <c r="L191" s="29">
        <v>65000</v>
      </c>
      <c r="M191" s="30">
        <f t="shared" si="6"/>
        <v>110500</v>
      </c>
      <c r="N191" s="30"/>
      <c r="O191" s="30">
        <f t="shared" si="7"/>
        <v>110500</v>
      </c>
      <c r="P191" s="1" t="s">
        <v>98</v>
      </c>
      <c r="Q191" s="23" t="s">
        <v>155</v>
      </c>
      <c r="R191" s="23">
        <v>1</v>
      </c>
      <c r="S191" s="58" t="s">
        <v>351</v>
      </c>
      <c r="T191" s="23" t="s">
        <v>381</v>
      </c>
    </row>
    <row r="192" spans="1:20" s="23" customFormat="1" ht="27" customHeight="1">
      <c r="A192" s="26">
        <f t="shared" si="8"/>
        <v>185</v>
      </c>
      <c r="B192" s="26" t="s">
        <v>168</v>
      </c>
      <c r="C192" s="27" t="s">
        <v>53</v>
      </c>
      <c r="D192" s="54" t="s">
        <v>123</v>
      </c>
      <c r="E192" s="28">
        <v>7</v>
      </c>
      <c r="F192" s="1" t="s">
        <v>223</v>
      </c>
      <c r="G192" s="26" t="s">
        <v>317</v>
      </c>
      <c r="H192" s="31" t="s">
        <v>337</v>
      </c>
      <c r="I192" s="26" t="s">
        <v>97</v>
      </c>
      <c r="J192" s="26" t="s">
        <v>100</v>
      </c>
      <c r="K192" s="48">
        <v>1.2</v>
      </c>
      <c r="L192" s="29">
        <v>65000</v>
      </c>
      <c r="M192" s="30">
        <f t="shared" si="6"/>
        <v>78000</v>
      </c>
      <c r="N192" s="30"/>
      <c r="O192" s="30">
        <f t="shared" si="7"/>
        <v>78000</v>
      </c>
      <c r="P192" s="1" t="s">
        <v>98</v>
      </c>
      <c r="Q192" s="23" t="s">
        <v>155</v>
      </c>
      <c r="R192" s="23">
        <v>45</v>
      </c>
      <c r="S192" s="58" t="s">
        <v>351</v>
      </c>
      <c r="T192" s="23" t="s">
        <v>381</v>
      </c>
    </row>
    <row r="193" spans="1:20" s="23" customFormat="1" ht="27" customHeight="1">
      <c r="A193" s="26">
        <f t="shared" si="8"/>
        <v>186</v>
      </c>
      <c r="B193" s="26" t="s">
        <v>168</v>
      </c>
      <c r="C193" s="27" t="s">
        <v>53</v>
      </c>
      <c r="D193" s="54" t="s">
        <v>123</v>
      </c>
      <c r="E193" s="28">
        <v>7</v>
      </c>
      <c r="F193" s="1" t="s">
        <v>223</v>
      </c>
      <c r="G193" s="26" t="s">
        <v>318</v>
      </c>
      <c r="H193" s="31" t="s">
        <v>338</v>
      </c>
      <c r="I193" s="26" t="s">
        <v>97</v>
      </c>
      <c r="J193" s="26" t="s">
        <v>100</v>
      </c>
      <c r="K193" s="48">
        <v>1</v>
      </c>
      <c r="L193" s="29">
        <v>65000</v>
      </c>
      <c r="M193" s="30">
        <f t="shared" si="6"/>
        <v>65000</v>
      </c>
      <c r="N193" s="30"/>
      <c r="O193" s="30">
        <f t="shared" si="7"/>
        <v>65000</v>
      </c>
      <c r="P193" s="1" t="s">
        <v>98</v>
      </c>
      <c r="Q193" s="23" t="s">
        <v>155</v>
      </c>
      <c r="R193" s="23">
        <v>30</v>
      </c>
      <c r="S193" s="58" t="s">
        <v>351</v>
      </c>
      <c r="T193" s="23" t="s">
        <v>381</v>
      </c>
    </row>
    <row r="194" spans="1:20" s="23" customFormat="1" ht="27" customHeight="1">
      <c r="A194" s="26">
        <f t="shared" si="8"/>
        <v>187</v>
      </c>
      <c r="B194" s="26" t="s">
        <v>168</v>
      </c>
      <c r="C194" s="27" t="s">
        <v>53</v>
      </c>
      <c r="D194" s="54" t="s">
        <v>123</v>
      </c>
      <c r="E194" s="28">
        <v>7</v>
      </c>
      <c r="F194" s="1" t="s">
        <v>223</v>
      </c>
      <c r="G194" s="26" t="s">
        <v>169</v>
      </c>
      <c r="H194" s="31" t="s">
        <v>80</v>
      </c>
      <c r="I194" s="26" t="s">
        <v>97</v>
      </c>
      <c r="J194" s="26" t="s">
        <v>101</v>
      </c>
      <c r="K194" s="48">
        <v>11.3</v>
      </c>
      <c r="L194" s="29">
        <v>65000</v>
      </c>
      <c r="M194" s="30">
        <f t="shared" si="6"/>
        <v>734500</v>
      </c>
      <c r="N194" s="30"/>
      <c r="O194" s="30">
        <f t="shared" si="7"/>
        <v>734500</v>
      </c>
      <c r="P194" s="1" t="s">
        <v>98</v>
      </c>
      <c r="Q194" s="23" t="s">
        <v>155</v>
      </c>
      <c r="R194" s="23">
        <v>30</v>
      </c>
      <c r="S194" s="58" t="s">
        <v>351</v>
      </c>
      <c r="T194" s="23" t="s">
        <v>381</v>
      </c>
    </row>
    <row r="195" spans="1:20" s="23" customFormat="1" ht="27" customHeight="1">
      <c r="A195" s="26">
        <f t="shared" si="8"/>
        <v>188</v>
      </c>
      <c r="B195" s="26" t="s">
        <v>168</v>
      </c>
      <c r="C195" s="27" t="s">
        <v>53</v>
      </c>
      <c r="D195" s="54" t="s">
        <v>123</v>
      </c>
      <c r="E195" s="28">
        <v>7</v>
      </c>
      <c r="F195" s="1" t="s">
        <v>223</v>
      </c>
      <c r="G195" s="26" t="s">
        <v>316</v>
      </c>
      <c r="H195" s="31" t="s">
        <v>336</v>
      </c>
      <c r="I195" s="26" t="s">
        <v>97</v>
      </c>
      <c r="J195" s="26" t="s">
        <v>101</v>
      </c>
      <c r="K195" s="48">
        <v>2.2999999999999998</v>
      </c>
      <c r="L195" s="29">
        <v>65000</v>
      </c>
      <c r="M195" s="30">
        <f t="shared" si="6"/>
        <v>149500</v>
      </c>
      <c r="N195" s="30"/>
      <c r="O195" s="30">
        <f t="shared" si="7"/>
        <v>149500</v>
      </c>
      <c r="P195" s="1" t="s">
        <v>98</v>
      </c>
      <c r="Q195" s="23" t="s">
        <v>155</v>
      </c>
      <c r="R195" s="23">
        <v>1</v>
      </c>
      <c r="S195" s="58" t="s">
        <v>351</v>
      </c>
      <c r="T195" s="23" t="s">
        <v>381</v>
      </c>
    </row>
    <row r="196" spans="1:20" s="23" customFormat="1" ht="27" customHeight="1">
      <c r="A196" s="26">
        <f t="shared" si="8"/>
        <v>189</v>
      </c>
      <c r="B196" s="26" t="s">
        <v>168</v>
      </c>
      <c r="C196" s="27" t="s">
        <v>53</v>
      </c>
      <c r="D196" s="54" t="s">
        <v>123</v>
      </c>
      <c r="E196" s="28">
        <v>7</v>
      </c>
      <c r="F196" s="1" t="s">
        <v>223</v>
      </c>
      <c r="G196" s="26" t="s">
        <v>316</v>
      </c>
      <c r="H196" s="31" t="s">
        <v>336</v>
      </c>
      <c r="I196" s="26" t="s">
        <v>97</v>
      </c>
      <c r="J196" s="26" t="s">
        <v>101</v>
      </c>
      <c r="K196" s="48">
        <v>3.8</v>
      </c>
      <c r="L196" s="29">
        <v>65000</v>
      </c>
      <c r="M196" s="30">
        <f t="shared" si="6"/>
        <v>247000</v>
      </c>
      <c r="N196" s="30"/>
      <c r="O196" s="30">
        <f t="shared" si="7"/>
        <v>247000</v>
      </c>
      <c r="P196" s="1" t="s">
        <v>98</v>
      </c>
      <c r="Q196" s="23" t="s">
        <v>155</v>
      </c>
      <c r="R196" s="23">
        <v>1</v>
      </c>
      <c r="S196" s="58" t="s">
        <v>351</v>
      </c>
      <c r="T196" s="23" t="s">
        <v>381</v>
      </c>
    </row>
    <row r="197" spans="1:20" s="23" customFormat="1" ht="27" customHeight="1">
      <c r="A197" s="26">
        <f t="shared" si="8"/>
        <v>190</v>
      </c>
      <c r="B197" s="26" t="s">
        <v>168</v>
      </c>
      <c r="C197" s="27" t="s">
        <v>53</v>
      </c>
      <c r="D197" s="54" t="s">
        <v>123</v>
      </c>
      <c r="E197" s="28">
        <v>7</v>
      </c>
      <c r="F197" s="1" t="s">
        <v>223</v>
      </c>
      <c r="G197" s="26" t="s">
        <v>317</v>
      </c>
      <c r="H197" s="31" t="s">
        <v>337</v>
      </c>
      <c r="I197" s="26" t="s">
        <v>97</v>
      </c>
      <c r="J197" s="26" t="s">
        <v>101</v>
      </c>
      <c r="K197" s="48">
        <v>4.3</v>
      </c>
      <c r="L197" s="29">
        <v>65000</v>
      </c>
      <c r="M197" s="30">
        <f t="shared" si="6"/>
        <v>279500</v>
      </c>
      <c r="N197" s="30"/>
      <c r="O197" s="30">
        <f t="shared" si="7"/>
        <v>279500</v>
      </c>
      <c r="P197" s="1" t="s">
        <v>98</v>
      </c>
      <c r="Q197" s="23" t="s">
        <v>154</v>
      </c>
      <c r="R197" s="23">
        <v>30</v>
      </c>
      <c r="S197" s="58" t="s">
        <v>351</v>
      </c>
      <c r="T197" s="23" t="s">
        <v>380</v>
      </c>
    </row>
    <row r="198" spans="1:20" s="23" customFormat="1" ht="27" customHeight="1">
      <c r="A198" s="26">
        <f t="shared" si="8"/>
        <v>191</v>
      </c>
      <c r="B198" s="26" t="s">
        <v>168</v>
      </c>
      <c r="C198" s="27" t="s">
        <v>53</v>
      </c>
      <c r="D198" s="54" t="s">
        <v>123</v>
      </c>
      <c r="E198" s="28">
        <v>7</v>
      </c>
      <c r="F198" s="1" t="s">
        <v>223</v>
      </c>
      <c r="G198" s="26" t="s">
        <v>317</v>
      </c>
      <c r="H198" s="31" t="s">
        <v>337</v>
      </c>
      <c r="I198" s="26" t="s">
        <v>97</v>
      </c>
      <c r="J198" s="26" t="s">
        <v>101</v>
      </c>
      <c r="K198" s="48">
        <v>3</v>
      </c>
      <c r="L198" s="29">
        <v>65000</v>
      </c>
      <c r="M198" s="30">
        <f t="shared" si="6"/>
        <v>195000</v>
      </c>
      <c r="N198" s="30"/>
      <c r="O198" s="30">
        <f t="shared" si="7"/>
        <v>195000</v>
      </c>
      <c r="P198" s="1" t="s">
        <v>98</v>
      </c>
      <c r="Q198" s="23" t="s">
        <v>154</v>
      </c>
      <c r="R198" s="23">
        <v>15</v>
      </c>
      <c r="S198" s="58" t="s">
        <v>351</v>
      </c>
      <c r="T198" s="23" t="s">
        <v>380</v>
      </c>
    </row>
    <row r="199" spans="1:20" s="23" customFormat="1" ht="27" customHeight="1">
      <c r="A199" s="26">
        <f t="shared" si="8"/>
        <v>192</v>
      </c>
      <c r="B199" s="26" t="s">
        <v>168</v>
      </c>
      <c r="C199" s="27" t="s">
        <v>53</v>
      </c>
      <c r="D199" s="54" t="s">
        <v>123</v>
      </c>
      <c r="E199" s="28">
        <v>7</v>
      </c>
      <c r="F199" s="1" t="s">
        <v>223</v>
      </c>
      <c r="G199" s="26" t="s">
        <v>318</v>
      </c>
      <c r="H199" s="31" t="s">
        <v>338</v>
      </c>
      <c r="I199" s="26" t="s">
        <v>97</v>
      </c>
      <c r="J199" s="26" t="s">
        <v>101</v>
      </c>
      <c r="K199" s="48">
        <v>2.4</v>
      </c>
      <c r="L199" s="29">
        <v>65000</v>
      </c>
      <c r="M199" s="30">
        <f t="shared" si="6"/>
        <v>156000</v>
      </c>
      <c r="N199" s="30"/>
      <c r="O199" s="30">
        <f t="shared" si="7"/>
        <v>156000</v>
      </c>
      <c r="P199" s="1" t="s">
        <v>98</v>
      </c>
      <c r="Q199" s="23" t="s">
        <v>154</v>
      </c>
      <c r="R199" s="23">
        <v>15</v>
      </c>
      <c r="S199" s="58" t="s">
        <v>351</v>
      </c>
      <c r="T199" s="23" t="s">
        <v>380</v>
      </c>
    </row>
    <row r="200" spans="1:20" s="23" customFormat="1" ht="27" customHeight="1">
      <c r="A200" s="26">
        <f t="shared" si="8"/>
        <v>193</v>
      </c>
      <c r="B200" s="26" t="s">
        <v>403</v>
      </c>
      <c r="C200" s="27" t="s">
        <v>448</v>
      </c>
      <c r="D200" s="54" t="s">
        <v>120</v>
      </c>
      <c r="E200" s="28">
        <v>7</v>
      </c>
      <c r="F200" s="1" t="s">
        <v>224</v>
      </c>
      <c r="G200" s="26" t="s">
        <v>167</v>
      </c>
      <c r="H200" s="31" t="s">
        <v>79</v>
      </c>
      <c r="I200" s="26" t="s">
        <v>97</v>
      </c>
      <c r="J200" s="26" t="s">
        <v>96</v>
      </c>
      <c r="K200" s="48">
        <v>67.5</v>
      </c>
      <c r="L200" s="29">
        <v>65000</v>
      </c>
      <c r="M200" s="30">
        <f t="shared" ref="M200:M263" si="9">L200*K200</f>
        <v>4387500</v>
      </c>
      <c r="N200" s="30"/>
      <c r="O200" s="30">
        <f t="shared" si="7"/>
        <v>4387500</v>
      </c>
      <c r="P200" s="1" t="s">
        <v>98</v>
      </c>
      <c r="Q200" s="23" t="s">
        <v>154</v>
      </c>
      <c r="R200" s="23">
        <v>15</v>
      </c>
      <c r="S200" s="58" t="s">
        <v>351</v>
      </c>
      <c r="T200" s="23" t="s">
        <v>380</v>
      </c>
    </row>
    <row r="201" spans="1:20" s="23" customFormat="1" ht="27" customHeight="1">
      <c r="A201" s="26">
        <f t="shared" si="8"/>
        <v>194</v>
      </c>
      <c r="B201" s="26" t="s">
        <v>403</v>
      </c>
      <c r="C201" s="27" t="s">
        <v>448</v>
      </c>
      <c r="D201" s="54" t="s">
        <v>120</v>
      </c>
      <c r="E201" s="28">
        <v>7</v>
      </c>
      <c r="F201" s="1" t="s">
        <v>224</v>
      </c>
      <c r="G201" s="26" t="s">
        <v>493</v>
      </c>
      <c r="H201" s="31" t="s">
        <v>530</v>
      </c>
      <c r="I201" s="26" t="s">
        <v>97</v>
      </c>
      <c r="J201" s="26" t="s">
        <v>96</v>
      </c>
      <c r="K201" s="48">
        <v>45</v>
      </c>
      <c r="L201" s="29">
        <v>65000</v>
      </c>
      <c r="M201" s="30">
        <f t="shared" si="9"/>
        <v>2925000</v>
      </c>
      <c r="N201" s="30"/>
      <c r="O201" s="30">
        <f t="shared" ref="O201:O264" si="10">M201-N201</f>
        <v>2925000</v>
      </c>
      <c r="P201" s="1" t="s">
        <v>98</v>
      </c>
      <c r="Q201" s="23" t="s">
        <v>154</v>
      </c>
      <c r="R201" s="23">
        <v>1</v>
      </c>
      <c r="S201" s="58" t="s">
        <v>351</v>
      </c>
      <c r="T201" s="23" t="s">
        <v>380</v>
      </c>
    </row>
    <row r="202" spans="1:20" s="23" customFormat="1" ht="27" customHeight="1">
      <c r="A202" s="26">
        <f t="shared" ref="A202:A265" si="11">A201+1</f>
        <v>195</v>
      </c>
      <c r="B202" s="26" t="s">
        <v>403</v>
      </c>
      <c r="C202" s="27" t="s">
        <v>448</v>
      </c>
      <c r="D202" s="54" t="s">
        <v>120</v>
      </c>
      <c r="E202" s="28">
        <v>7</v>
      </c>
      <c r="F202" s="1" t="s">
        <v>224</v>
      </c>
      <c r="G202" s="26" t="s">
        <v>167</v>
      </c>
      <c r="H202" s="31" t="s">
        <v>79</v>
      </c>
      <c r="I202" s="26" t="s">
        <v>97</v>
      </c>
      <c r="J202" s="26" t="s">
        <v>100</v>
      </c>
      <c r="K202" s="48">
        <v>1</v>
      </c>
      <c r="L202" s="29">
        <v>65000</v>
      </c>
      <c r="M202" s="30">
        <f t="shared" si="9"/>
        <v>65000</v>
      </c>
      <c r="N202" s="30"/>
      <c r="O202" s="30">
        <f t="shared" si="10"/>
        <v>65000</v>
      </c>
      <c r="P202" s="1" t="s">
        <v>98</v>
      </c>
      <c r="Q202" s="23" t="s">
        <v>154</v>
      </c>
      <c r="R202" s="23">
        <v>1</v>
      </c>
      <c r="S202" s="58" t="s">
        <v>351</v>
      </c>
      <c r="T202" s="23" t="s">
        <v>380</v>
      </c>
    </row>
    <row r="203" spans="1:20" s="23" customFormat="1" ht="27" customHeight="1">
      <c r="A203" s="26">
        <f t="shared" si="11"/>
        <v>196</v>
      </c>
      <c r="B203" s="26" t="s">
        <v>403</v>
      </c>
      <c r="C203" s="27" t="s">
        <v>448</v>
      </c>
      <c r="D203" s="54" t="s">
        <v>120</v>
      </c>
      <c r="E203" s="28">
        <v>7</v>
      </c>
      <c r="F203" s="1" t="s">
        <v>224</v>
      </c>
      <c r="G203" s="26" t="s">
        <v>493</v>
      </c>
      <c r="H203" s="31" t="s">
        <v>530</v>
      </c>
      <c r="I203" s="26" t="s">
        <v>97</v>
      </c>
      <c r="J203" s="26" t="s">
        <v>100</v>
      </c>
      <c r="K203" s="48">
        <v>2.5</v>
      </c>
      <c r="L203" s="29">
        <v>65000</v>
      </c>
      <c r="M203" s="30">
        <f t="shared" si="9"/>
        <v>162500</v>
      </c>
      <c r="N203" s="30"/>
      <c r="O203" s="30">
        <f t="shared" si="10"/>
        <v>162500</v>
      </c>
      <c r="P203" s="1" t="s">
        <v>98</v>
      </c>
      <c r="Q203" s="23" t="s">
        <v>154</v>
      </c>
      <c r="R203" s="23">
        <v>30</v>
      </c>
      <c r="S203" s="58" t="s">
        <v>351</v>
      </c>
      <c r="T203" s="23" t="s">
        <v>380</v>
      </c>
    </row>
    <row r="204" spans="1:20" s="23" customFormat="1" ht="27" customHeight="1">
      <c r="A204" s="26">
        <f t="shared" si="11"/>
        <v>197</v>
      </c>
      <c r="B204" s="26" t="s">
        <v>403</v>
      </c>
      <c r="C204" s="27" t="s">
        <v>448</v>
      </c>
      <c r="D204" s="54" t="s">
        <v>120</v>
      </c>
      <c r="E204" s="28">
        <v>7</v>
      </c>
      <c r="F204" s="1" t="s">
        <v>224</v>
      </c>
      <c r="G204" s="26" t="s">
        <v>167</v>
      </c>
      <c r="H204" s="31" t="s">
        <v>79</v>
      </c>
      <c r="I204" s="26" t="s">
        <v>97</v>
      </c>
      <c r="J204" s="26" t="s">
        <v>101</v>
      </c>
      <c r="K204" s="48">
        <v>2.4</v>
      </c>
      <c r="L204" s="29">
        <v>65000</v>
      </c>
      <c r="M204" s="30">
        <f t="shared" si="9"/>
        <v>156000</v>
      </c>
      <c r="N204" s="30"/>
      <c r="O204" s="30">
        <f t="shared" si="10"/>
        <v>156000</v>
      </c>
      <c r="P204" s="1" t="s">
        <v>98</v>
      </c>
      <c r="Q204" s="23" t="s">
        <v>154</v>
      </c>
      <c r="R204" s="23">
        <v>1</v>
      </c>
      <c r="S204" s="58" t="s">
        <v>351</v>
      </c>
      <c r="T204" s="23" t="s">
        <v>380</v>
      </c>
    </row>
    <row r="205" spans="1:20" s="23" customFormat="1" ht="27" customHeight="1">
      <c r="A205" s="26">
        <f t="shared" si="11"/>
        <v>198</v>
      </c>
      <c r="B205" s="26" t="s">
        <v>403</v>
      </c>
      <c r="C205" s="27" t="s">
        <v>448</v>
      </c>
      <c r="D205" s="54" t="s">
        <v>120</v>
      </c>
      <c r="E205" s="28">
        <v>7</v>
      </c>
      <c r="F205" s="1" t="s">
        <v>224</v>
      </c>
      <c r="G205" s="26" t="s">
        <v>493</v>
      </c>
      <c r="H205" s="31" t="s">
        <v>530</v>
      </c>
      <c r="I205" s="26" t="s">
        <v>97</v>
      </c>
      <c r="J205" s="26" t="s">
        <v>101</v>
      </c>
      <c r="K205" s="48">
        <v>6.2</v>
      </c>
      <c r="L205" s="29">
        <v>65000</v>
      </c>
      <c r="M205" s="30">
        <f t="shared" si="9"/>
        <v>403000</v>
      </c>
      <c r="N205" s="30"/>
      <c r="O205" s="30">
        <f t="shared" si="10"/>
        <v>403000</v>
      </c>
      <c r="P205" s="1" t="s">
        <v>98</v>
      </c>
      <c r="Q205" s="23" t="s">
        <v>154</v>
      </c>
      <c r="R205" s="23">
        <v>1</v>
      </c>
      <c r="S205" s="58" t="s">
        <v>351</v>
      </c>
      <c r="T205" s="23" t="s">
        <v>380</v>
      </c>
    </row>
    <row r="206" spans="1:20" s="23" customFormat="1" ht="27" customHeight="1">
      <c r="A206" s="26">
        <f t="shared" si="11"/>
        <v>199</v>
      </c>
      <c r="B206" s="26" t="s">
        <v>404</v>
      </c>
      <c r="C206" s="27" t="s">
        <v>449</v>
      </c>
      <c r="D206" s="54" t="s">
        <v>104</v>
      </c>
      <c r="E206" s="28">
        <v>7</v>
      </c>
      <c r="F206" s="1" t="s">
        <v>224</v>
      </c>
      <c r="G206" s="26" t="s">
        <v>166</v>
      </c>
      <c r="H206" s="31" t="s">
        <v>81</v>
      </c>
      <c r="I206" s="26" t="s">
        <v>97</v>
      </c>
      <c r="J206" s="26" t="s">
        <v>96</v>
      </c>
      <c r="K206" s="48">
        <v>45</v>
      </c>
      <c r="L206" s="29">
        <v>65000</v>
      </c>
      <c r="M206" s="30">
        <f t="shared" si="9"/>
        <v>2925000</v>
      </c>
      <c r="N206" s="30"/>
      <c r="O206" s="30">
        <f t="shared" si="10"/>
        <v>2925000</v>
      </c>
      <c r="P206" s="1" t="s">
        <v>98</v>
      </c>
      <c r="Q206" s="23" t="s">
        <v>154</v>
      </c>
      <c r="R206" s="23">
        <v>30</v>
      </c>
      <c r="S206" s="58" t="s">
        <v>351</v>
      </c>
      <c r="T206" s="23" t="s">
        <v>380</v>
      </c>
    </row>
    <row r="207" spans="1:20" s="23" customFormat="1" ht="27" customHeight="1">
      <c r="A207" s="26">
        <f t="shared" si="11"/>
        <v>200</v>
      </c>
      <c r="B207" s="26" t="s">
        <v>404</v>
      </c>
      <c r="C207" s="27" t="s">
        <v>449</v>
      </c>
      <c r="D207" s="54" t="s">
        <v>104</v>
      </c>
      <c r="E207" s="28">
        <v>7</v>
      </c>
      <c r="F207" s="1" t="s">
        <v>224</v>
      </c>
      <c r="G207" s="26" t="s">
        <v>166</v>
      </c>
      <c r="H207" s="31" t="s">
        <v>81</v>
      </c>
      <c r="I207" s="26" t="s">
        <v>97</v>
      </c>
      <c r="J207" s="26" t="s">
        <v>96</v>
      </c>
      <c r="K207" s="48">
        <v>45</v>
      </c>
      <c r="L207" s="29">
        <v>65000</v>
      </c>
      <c r="M207" s="30">
        <f t="shared" si="9"/>
        <v>2925000</v>
      </c>
      <c r="N207" s="30"/>
      <c r="O207" s="30">
        <f t="shared" si="10"/>
        <v>2925000</v>
      </c>
      <c r="P207" s="1" t="s">
        <v>98</v>
      </c>
      <c r="Q207" s="23" t="s">
        <v>154</v>
      </c>
      <c r="R207" s="23">
        <v>30</v>
      </c>
      <c r="S207" s="58" t="s">
        <v>351</v>
      </c>
      <c r="T207" s="23" t="s">
        <v>380</v>
      </c>
    </row>
    <row r="208" spans="1:20" s="23" customFormat="1" ht="27" customHeight="1">
      <c r="A208" s="26">
        <f t="shared" si="11"/>
        <v>201</v>
      </c>
      <c r="B208" s="26" t="s">
        <v>404</v>
      </c>
      <c r="C208" s="27" t="s">
        <v>449</v>
      </c>
      <c r="D208" s="54" t="s">
        <v>104</v>
      </c>
      <c r="E208" s="28">
        <v>7</v>
      </c>
      <c r="F208" s="1" t="s">
        <v>224</v>
      </c>
      <c r="G208" s="26" t="s">
        <v>167</v>
      </c>
      <c r="H208" s="31" t="s">
        <v>79</v>
      </c>
      <c r="I208" s="26" t="s">
        <v>97</v>
      </c>
      <c r="J208" s="26" t="s">
        <v>96</v>
      </c>
      <c r="K208" s="48">
        <v>67.5</v>
      </c>
      <c r="L208" s="29">
        <v>65000</v>
      </c>
      <c r="M208" s="30">
        <f t="shared" si="9"/>
        <v>4387500</v>
      </c>
      <c r="N208" s="30"/>
      <c r="O208" s="30">
        <f t="shared" si="10"/>
        <v>4387500</v>
      </c>
      <c r="P208" s="1" t="s">
        <v>98</v>
      </c>
      <c r="Q208" s="23" t="s">
        <v>154</v>
      </c>
      <c r="R208" s="23">
        <v>1</v>
      </c>
      <c r="S208" s="58" t="s">
        <v>351</v>
      </c>
      <c r="T208" s="23" t="s">
        <v>380</v>
      </c>
    </row>
    <row r="209" spans="1:20" s="23" customFormat="1" ht="27" customHeight="1">
      <c r="A209" s="26">
        <f t="shared" si="11"/>
        <v>202</v>
      </c>
      <c r="B209" s="26" t="s">
        <v>404</v>
      </c>
      <c r="C209" s="27" t="s">
        <v>449</v>
      </c>
      <c r="D209" s="54" t="s">
        <v>104</v>
      </c>
      <c r="E209" s="28">
        <v>7</v>
      </c>
      <c r="F209" s="1" t="s">
        <v>224</v>
      </c>
      <c r="G209" s="26" t="s">
        <v>167</v>
      </c>
      <c r="H209" s="31" t="s">
        <v>79</v>
      </c>
      <c r="I209" s="26" t="s">
        <v>97</v>
      </c>
      <c r="J209" s="26" t="s">
        <v>96</v>
      </c>
      <c r="K209" s="48">
        <v>67.5</v>
      </c>
      <c r="L209" s="29">
        <v>65000</v>
      </c>
      <c r="M209" s="30">
        <f t="shared" si="9"/>
        <v>4387500</v>
      </c>
      <c r="N209" s="30"/>
      <c r="O209" s="30">
        <f t="shared" si="10"/>
        <v>4387500</v>
      </c>
      <c r="P209" s="1" t="s">
        <v>98</v>
      </c>
      <c r="Q209" s="23" t="s">
        <v>154</v>
      </c>
      <c r="R209" s="23">
        <v>1</v>
      </c>
      <c r="S209" s="58" t="s">
        <v>351</v>
      </c>
      <c r="T209" s="23" t="s">
        <v>380</v>
      </c>
    </row>
    <row r="210" spans="1:20" s="23" customFormat="1" ht="27" customHeight="1">
      <c r="A210" s="26">
        <f t="shared" si="11"/>
        <v>203</v>
      </c>
      <c r="B210" s="26" t="s">
        <v>404</v>
      </c>
      <c r="C210" s="27" t="s">
        <v>449</v>
      </c>
      <c r="D210" s="54" t="s">
        <v>104</v>
      </c>
      <c r="E210" s="28">
        <v>7</v>
      </c>
      <c r="F210" s="1" t="s">
        <v>224</v>
      </c>
      <c r="G210" s="26" t="s">
        <v>166</v>
      </c>
      <c r="H210" s="31" t="s">
        <v>81</v>
      </c>
      <c r="I210" s="26" t="s">
        <v>97</v>
      </c>
      <c r="J210" s="26" t="s">
        <v>100</v>
      </c>
      <c r="K210" s="48">
        <v>2.2999999999999998</v>
      </c>
      <c r="L210" s="29">
        <v>65000</v>
      </c>
      <c r="M210" s="30">
        <f t="shared" si="9"/>
        <v>149500</v>
      </c>
      <c r="N210" s="30"/>
      <c r="O210" s="30">
        <f t="shared" si="10"/>
        <v>149500</v>
      </c>
      <c r="P210" s="1" t="s">
        <v>98</v>
      </c>
      <c r="Q210" s="23" t="s">
        <v>154</v>
      </c>
      <c r="R210" s="23">
        <v>1</v>
      </c>
      <c r="S210" s="58" t="s">
        <v>351</v>
      </c>
      <c r="T210" s="23" t="s">
        <v>380</v>
      </c>
    </row>
    <row r="211" spans="1:20" s="23" customFormat="1" ht="27" customHeight="1">
      <c r="A211" s="26">
        <f t="shared" si="11"/>
        <v>204</v>
      </c>
      <c r="B211" s="26" t="s">
        <v>404</v>
      </c>
      <c r="C211" s="27" t="s">
        <v>449</v>
      </c>
      <c r="D211" s="32" t="s">
        <v>104</v>
      </c>
      <c r="E211" s="28">
        <v>7</v>
      </c>
      <c r="F211" s="1" t="s">
        <v>224</v>
      </c>
      <c r="G211" s="26" t="s">
        <v>166</v>
      </c>
      <c r="H211" s="31" t="s">
        <v>81</v>
      </c>
      <c r="I211" s="26" t="s">
        <v>97</v>
      </c>
      <c r="J211" s="26" t="s">
        <v>100</v>
      </c>
      <c r="K211" s="48">
        <v>2</v>
      </c>
      <c r="L211" s="29">
        <v>65000</v>
      </c>
      <c r="M211" s="30">
        <f t="shared" si="9"/>
        <v>130000</v>
      </c>
      <c r="N211" s="30"/>
      <c r="O211" s="30">
        <f t="shared" si="10"/>
        <v>130000</v>
      </c>
      <c r="P211" s="1" t="s">
        <v>98</v>
      </c>
      <c r="Q211" s="23" t="s">
        <v>154</v>
      </c>
      <c r="R211" s="23">
        <v>1</v>
      </c>
      <c r="S211" s="58" t="s">
        <v>351</v>
      </c>
      <c r="T211" s="23" t="s">
        <v>380</v>
      </c>
    </row>
    <row r="212" spans="1:20" s="23" customFormat="1" ht="27" customHeight="1">
      <c r="A212" s="26">
        <f t="shared" si="11"/>
        <v>205</v>
      </c>
      <c r="B212" s="26" t="s">
        <v>404</v>
      </c>
      <c r="C212" s="27" t="s">
        <v>449</v>
      </c>
      <c r="D212" s="54" t="s">
        <v>104</v>
      </c>
      <c r="E212" s="28">
        <v>7</v>
      </c>
      <c r="F212" s="1" t="s">
        <v>224</v>
      </c>
      <c r="G212" s="26" t="s">
        <v>167</v>
      </c>
      <c r="H212" s="31" t="s">
        <v>79</v>
      </c>
      <c r="I212" s="26" t="s">
        <v>97</v>
      </c>
      <c r="J212" s="26" t="s">
        <v>100</v>
      </c>
      <c r="K212" s="48">
        <v>1.1000000000000001</v>
      </c>
      <c r="L212" s="29">
        <v>65000</v>
      </c>
      <c r="M212" s="30">
        <f t="shared" si="9"/>
        <v>71500</v>
      </c>
      <c r="N212" s="30"/>
      <c r="O212" s="30">
        <f t="shared" si="10"/>
        <v>71500</v>
      </c>
      <c r="P212" s="1" t="s">
        <v>98</v>
      </c>
      <c r="Q212" s="23" t="s">
        <v>149</v>
      </c>
      <c r="R212" s="23">
        <v>22</v>
      </c>
      <c r="S212" s="58" t="s">
        <v>351</v>
      </c>
      <c r="T212" s="23" t="s">
        <v>379</v>
      </c>
    </row>
    <row r="213" spans="1:20" s="23" customFormat="1" ht="27" customHeight="1">
      <c r="A213" s="26">
        <f t="shared" si="11"/>
        <v>206</v>
      </c>
      <c r="B213" s="26" t="s">
        <v>404</v>
      </c>
      <c r="C213" s="27" t="s">
        <v>449</v>
      </c>
      <c r="D213" s="54" t="s">
        <v>104</v>
      </c>
      <c r="E213" s="28">
        <v>7</v>
      </c>
      <c r="F213" s="1" t="s">
        <v>224</v>
      </c>
      <c r="G213" s="26" t="s">
        <v>167</v>
      </c>
      <c r="H213" s="31" t="s">
        <v>79</v>
      </c>
      <c r="I213" s="26" t="s">
        <v>97</v>
      </c>
      <c r="J213" s="26" t="s">
        <v>100</v>
      </c>
      <c r="K213" s="48">
        <v>1.1000000000000001</v>
      </c>
      <c r="L213" s="29">
        <v>65000</v>
      </c>
      <c r="M213" s="30">
        <f t="shared" si="9"/>
        <v>71500</v>
      </c>
      <c r="N213" s="30"/>
      <c r="O213" s="30">
        <f t="shared" si="10"/>
        <v>71500</v>
      </c>
      <c r="P213" s="1" t="s">
        <v>98</v>
      </c>
      <c r="Q213" s="23" t="s">
        <v>149</v>
      </c>
      <c r="R213" s="23">
        <v>30</v>
      </c>
      <c r="S213" s="58" t="s">
        <v>351</v>
      </c>
      <c r="T213" s="23" t="s">
        <v>379</v>
      </c>
    </row>
    <row r="214" spans="1:20" s="23" customFormat="1" ht="27" customHeight="1">
      <c r="A214" s="26">
        <f t="shared" si="11"/>
        <v>207</v>
      </c>
      <c r="B214" s="26" t="s">
        <v>404</v>
      </c>
      <c r="C214" s="27" t="s">
        <v>449</v>
      </c>
      <c r="D214" s="54" t="s">
        <v>104</v>
      </c>
      <c r="E214" s="28">
        <v>7</v>
      </c>
      <c r="F214" s="1" t="s">
        <v>224</v>
      </c>
      <c r="G214" s="26" t="s">
        <v>166</v>
      </c>
      <c r="H214" s="31" t="s">
        <v>81</v>
      </c>
      <c r="I214" s="26" t="s">
        <v>97</v>
      </c>
      <c r="J214" s="26" t="s">
        <v>101</v>
      </c>
      <c r="K214" s="48">
        <v>5.8</v>
      </c>
      <c r="L214" s="29">
        <v>65000</v>
      </c>
      <c r="M214" s="30">
        <f t="shared" si="9"/>
        <v>377000</v>
      </c>
      <c r="N214" s="30"/>
      <c r="O214" s="30">
        <f t="shared" si="10"/>
        <v>377000</v>
      </c>
      <c r="P214" s="1" t="s">
        <v>98</v>
      </c>
      <c r="Q214" s="23" t="s">
        <v>149</v>
      </c>
      <c r="R214" s="23">
        <v>8</v>
      </c>
      <c r="S214" s="58" t="s">
        <v>351</v>
      </c>
      <c r="T214" s="23" t="s">
        <v>379</v>
      </c>
    </row>
    <row r="215" spans="1:20" s="23" customFormat="1" ht="27" customHeight="1">
      <c r="A215" s="26">
        <f t="shared" si="11"/>
        <v>208</v>
      </c>
      <c r="B215" s="26" t="s">
        <v>404</v>
      </c>
      <c r="C215" s="27" t="s">
        <v>449</v>
      </c>
      <c r="D215" s="54" t="s">
        <v>104</v>
      </c>
      <c r="E215" s="28">
        <v>7</v>
      </c>
      <c r="F215" s="1" t="s">
        <v>224</v>
      </c>
      <c r="G215" s="26" t="s">
        <v>166</v>
      </c>
      <c r="H215" s="31" t="s">
        <v>81</v>
      </c>
      <c r="I215" s="26" t="s">
        <v>97</v>
      </c>
      <c r="J215" s="26" t="s">
        <v>101</v>
      </c>
      <c r="K215" s="48">
        <v>4.9000000000000004</v>
      </c>
      <c r="L215" s="29">
        <v>65000</v>
      </c>
      <c r="M215" s="30">
        <f t="shared" si="9"/>
        <v>318500</v>
      </c>
      <c r="N215" s="30"/>
      <c r="O215" s="30">
        <f t="shared" si="10"/>
        <v>318500</v>
      </c>
      <c r="P215" s="1" t="s">
        <v>98</v>
      </c>
      <c r="Q215" s="23" t="s">
        <v>149</v>
      </c>
      <c r="R215" s="23">
        <v>8</v>
      </c>
      <c r="S215" s="58" t="s">
        <v>351</v>
      </c>
      <c r="T215" s="23" t="s">
        <v>379</v>
      </c>
    </row>
    <row r="216" spans="1:20" s="23" customFormat="1" ht="27" customHeight="1">
      <c r="A216" s="26">
        <f t="shared" si="11"/>
        <v>209</v>
      </c>
      <c r="B216" s="26" t="s">
        <v>404</v>
      </c>
      <c r="C216" s="27" t="s">
        <v>449</v>
      </c>
      <c r="D216" s="54" t="s">
        <v>104</v>
      </c>
      <c r="E216" s="28">
        <v>7</v>
      </c>
      <c r="F216" s="1" t="s">
        <v>224</v>
      </c>
      <c r="G216" s="26" t="s">
        <v>167</v>
      </c>
      <c r="H216" s="31" t="s">
        <v>79</v>
      </c>
      <c r="I216" s="26" t="s">
        <v>97</v>
      </c>
      <c r="J216" s="26" t="s">
        <v>101</v>
      </c>
      <c r="K216" s="48">
        <v>2.6</v>
      </c>
      <c r="L216" s="29">
        <v>65000</v>
      </c>
      <c r="M216" s="30">
        <f t="shared" si="9"/>
        <v>169000</v>
      </c>
      <c r="N216" s="30"/>
      <c r="O216" s="30">
        <f t="shared" si="10"/>
        <v>169000</v>
      </c>
      <c r="P216" s="1" t="s">
        <v>98</v>
      </c>
      <c r="Q216" s="23" t="s">
        <v>149</v>
      </c>
      <c r="R216" s="23">
        <v>8</v>
      </c>
      <c r="S216" s="58" t="s">
        <v>351</v>
      </c>
      <c r="T216" s="23" t="s">
        <v>379</v>
      </c>
    </row>
    <row r="217" spans="1:20" s="23" customFormat="1" ht="27" customHeight="1">
      <c r="A217" s="26">
        <f t="shared" si="11"/>
        <v>210</v>
      </c>
      <c r="B217" s="26" t="s">
        <v>404</v>
      </c>
      <c r="C217" s="27" t="s">
        <v>449</v>
      </c>
      <c r="D217" s="54" t="s">
        <v>104</v>
      </c>
      <c r="E217" s="28">
        <v>7</v>
      </c>
      <c r="F217" s="1" t="s">
        <v>224</v>
      </c>
      <c r="G217" s="26" t="s">
        <v>167</v>
      </c>
      <c r="H217" s="31" t="s">
        <v>79</v>
      </c>
      <c r="I217" s="26" t="s">
        <v>97</v>
      </c>
      <c r="J217" s="26" t="s">
        <v>101</v>
      </c>
      <c r="K217" s="48">
        <v>2.8</v>
      </c>
      <c r="L217" s="29">
        <v>65000</v>
      </c>
      <c r="M217" s="30">
        <f t="shared" si="9"/>
        <v>182000</v>
      </c>
      <c r="N217" s="30"/>
      <c r="O217" s="30">
        <f t="shared" si="10"/>
        <v>182000</v>
      </c>
      <c r="P217" s="1" t="s">
        <v>98</v>
      </c>
      <c r="Q217" s="23" t="s">
        <v>149</v>
      </c>
      <c r="R217" s="23">
        <v>1</v>
      </c>
      <c r="S217" s="58" t="s">
        <v>351</v>
      </c>
      <c r="T217" s="23" t="s">
        <v>379</v>
      </c>
    </row>
    <row r="218" spans="1:20" s="23" customFormat="1" ht="27" customHeight="1">
      <c r="A218" s="26">
        <f t="shared" si="11"/>
        <v>211</v>
      </c>
      <c r="B218" s="26" t="s">
        <v>405</v>
      </c>
      <c r="C218" s="27" t="s">
        <v>450</v>
      </c>
      <c r="D218" s="54" t="s">
        <v>451</v>
      </c>
      <c r="E218" s="28">
        <v>8</v>
      </c>
      <c r="F218" s="1" t="s">
        <v>452</v>
      </c>
      <c r="G218" s="26" t="s">
        <v>494</v>
      </c>
      <c r="H218" s="31" t="s">
        <v>531</v>
      </c>
      <c r="I218" s="26" t="s">
        <v>97</v>
      </c>
      <c r="J218" s="26" t="s">
        <v>96</v>
      </c>
      <c r="K218" s="48">
        <v>33</v>
      </c>
      <c r="L218" s="29">
        <v>65000</v>
      </c>
      <c r="M218" s="30">
        <f t="shared" si="9"/>
        <v>2145000</v>
      </c>
      <c r="N218" s="30"/>
      <c r="O218" s="30">
        <f t="shared" si="10"/>
        <v>2145000</v>
      </c>
      <c r="P218" s="1" t="s">
        <v>98</v>
      </c>
      <c r="Q218" s="23" t="s">
        <v>149</v>
      </c>
      <c r="R218" s="23">
        <v>1</v>
      </c>
      <c r="S218" s="58" t="s">
        <v>351</v>
      </c>
      <c r="T218" s="23" t="s">
        <v>379</v>
      </c>
    </row>
    <row r="219" spans="1:20" s="23" customFormat="1" ht="27" customHeight="1">
      <c r="A219" s="26">
        <f t="shared" si="11"/>
        <v>212</v>
      </c>
      <c r="B219" s="26" t="s">
        <v>405</v>
      </c>
      <c r="C219" s="27" t="s">
        <v>450</v>
      </c>
      <c r="D219" s="54" t="s">
        <v>451</v>
      </c>
      <c r="E219" s="28">
        <v>8</v>
      </c>
      <c r="F219" s="1" t="s">
        <v>452</v>
      </c>
      <c r="G219" s="26" t="s">
        <v>494</v>
      </c>
      <c r="H219" s="31" t="s">
        <v>531</v>
      </c>
      <c r="I219" s="26" t="s">
        <v>97</v>
      </c>
      <c r="J219" s="26" t="s">
        <v>102</v>
      </c>
      <c r="K219" s="48">
        <v>12</v>
      </c>
      <c r="L219" s="29">
        <v>65000</v>
      </c>
      <c r="M219" s="30">
        <f t="shared" si="9"/>
        <v>780000</v>
      </c>
      <c r="N219" s="30"/>
      <c r="O219" s="30">
        <f t="shared" si="10"/>
        <v>780000</v>
      </c>
      <c r="P219" s="1" t="s">
        <v>98</v>
      </c>
      <c r="Q219" s="23" t="s">
        <v>149</v>
      </c>
      <c r="R219" s="23">
        <v>1</v>
      </c>
      <c r="S219" s="58" t="s">
        <v>351</v>
      </c>
      <c r="T219" s="23" t="s">
        <v>379</v>
      </c>
    </row>
    <row r="220" spans="1:20" s="23" customFormat="1" ht="27" customHeight="1">
      <c r="A220" s="26">
        <f t="shared" si="11"/>
        <v>213</v>
      </c>
      <c r="B220" s="26" t="s">
        <v>405</v>
      </c>
      <c r="C220" s="27" t="s">
        <v>450</v>
      </c>
      <c r="D220" s="54" t="s">
        <v>451</v>
      </c>
      <c r="E220" s="28">
        <v>8</v>
      </c>
      <c r="F220" s="1" t="s">
        <v>452</v>
      </c>
      <c r="G220" s="26" t="s">
        <v>494</v>
      </c>
      <c r="H220" s="31" t="s">
        <v>531</v>
      </c>
      <c r="I220" s="26" t="s">
        <v>97</v>
      </c>
      <c r="J220" s="26" t="s">
        <v>100</v>
      </c>
      <c r="K220" s="48">
        <v>1.1000000000000001</v>
      </c>
      <c r="L220" s="29">
        <v>65000</v>
      </c>
      <c r="M220" s="30">
        <f t="shared" si="9"/>
        <v>71500</v>
      </c>
      <c r="N220" s="30"/>
      <c r="O220" s="30">
        <f t="shared" si="10"/>
        <v>71500</v>
      </c>
      <c r="P220" s="1" t="s">
        <v>98</v>
      </c>
      <c r="Q220" s="23" t="s">
        <v>149</v>
      </c>
      <c r="R220" s="23">
        <v>22</v>
      </c>
      <c r="S220" s="58" t="s">
        <v>351</v>
      </c>
      <c r="T220" s="23" t="s">
        <v>379</v>
      </c>
    </row>
    <row r="221" spans="1:20" s="23" customFormat="1" ht="27" customHeight="1">
      <c r="A221" s="26">
        <f t="shared" si="11"/>
        <v>214</v>
      </c>
      <c r="B221" s="26" t="s">
        <v>405</v>
      </c>
      <c r="C221" s="27" t="s">
        <v>450</v>
      </c>
      <c r="D221" s="54" t="s">
        <v>451</v>
      </c>
      <c r="E221" s="28">
        <v>8</v>
      </c>
      <c r="F221" s="1" t="s">
        <v>452</v>
      </c>
      <c r="G221" s="26" t="s">
        <v>494</v>
      </c>
      <c r="H221" s="31" t="s">
        <v>531</v>
      </c>
      <c r="I221" s="26" t="s">
        <v>97</v>
      </c>
      <c r="J221" s="26" t="s">
        <v>101</v>
      </c>
      <c r="K221" s="48">
        <v>2.8</v>
      </c>
      <c r="L221" s="29">
        <v>65000</v>
      </c>
      <c r="M221" s="30">
        <f t="shared" si="9"/>
        <v>182000</v>
      </c>
      <c r="N221" s="30"/>
      <c r="O221" s="30">
        <f t="shared" si="10"/>
        <v>182000</v>
      </c>
      <c r="P221" s="1" t="s">
        <v>98</v>
      </c>
      <c r="Q221" s="23" t="s">
        <v>149</v>
      </c>
      <c r="R221" s="23">
        <v>8</v>
      </c>
      <c r="S221" s="58" t="s">
        <v>351</v>
      </c>
      <c r="T221" s="23" t="s">
        <v>379</v>
      </c>
    </row>
    <row r="222" spans="1:20" s="23" customFormat="1" ht="27" customHeight="1">
      <c r="A222" s="26">
        <f t="shared" si="11"/>
        <v>215</v>
      </c>
      <c r="B222" s="26" t="s">
        <v>406</v>
      </c>
      <c r="C222" s="27" t="s">
        <v>428</v>
      </c>
      <c r="D222" s="54" t="s">
        <v>47</v>
      </c>
      <c r="E222" s="28">
        <v>8</v>
      </c>
      <c r="F222" s="1" t="s">
        <v>452</v>
      </c>
      <c r="G222" s="26" t="s">
        <v>495</v>
      </c>
      <c r="H222" s="31" t="s">
        <v>532</v>
      </c>
      <c r="I222" s="26" t="s">
        <v>97</v>
      </c>
      <c r="J222" s="26" t="s">
        <v>96</v>
      </c>
      <c r="K222" s="48">
        <v>33</v>
      </c>
      <c r="L222" s="29">
        <v>65000</v>
      </c>
      <c r="M222" s="30">
        <f t="shared" si="9"/>
        <v>2145000</v>
      </c>
      <c r="N222" s="30"/>
      <c r="O222" s="30">
        <f t="shared" si="10"/>
        <v>2145000</v>
      </c>
      <c r="P222" s="1" t="s">
        <v>98</v>
      </c>
      <c r="Q222" s="23" t="s">
        <v>149</v>
      </c>
      <c r="R222" s="23">
        <v>8</v>
      </c>
      <c r="S222" s="58" t="s">
        <v>351</v>
      </c>
      <c r="T222" s="23" t="s">
        <v>379</v>
      </c>
    </row>
    <row r="223" spans="1:20" s="23" customFormat="1" ht="27" customHeight="1">
      <c r="A223" s="26">
        <f t="shared" si="11"/>
        <v>216</v>
      </c>
      <c r="B223" s="26" t="s">
        <v>406</v>
      </c>
      <c r="C223" s="27" t="s">
        <v>428</v>
      </c>
      <c r="D223" s="54" t="s">
        <v>47</v>
      </c>
      <c r="E223" s="28">
        <v>8</v>
      </c>
      <c r="F223" s="1" t="s">
        <v>452</v>
      </c>
      <c r="G223" s="26" t="s">
        <v>496</v>
      </c>
      <c r="H223" s="31" t="s">
        <v>533</v>
      </c>
      <c r="I223" s="26" t="s">
        <v>97</v>
      </c>
      <c r="J223" s="26" t="s">
        <v>96</v>
      </c>
      <c r="K223" s="48">
        <v>33</v>
      </c>
      <c r="L223" s="29">
        <v>65000</v>
      </c>
      <c r="M223" s="30">
        <f t="shared" si="9"/>
        <v>2145000</v>
      </c>
      <c r="N223" s="30"/>
      <c r="O223" s="30">
        <f t="shared" si="10"/>
        <v>2145000</v>
      </c>
      <c r="P223" s="1" t="s">
        <v>98</v>
      </c>
      <c r="Q223" s="23" t="s">
        <v>149</v>
      </c>
      <c r="R223" s="23">
        <v>1</v>
      </c>
      <c r="S223" s="58" t="s">
        <v>351</v>
      </c>
      <c r="T223" s="23" t="s">
        <v>379</v>
      </c>
    </row>
    <row r="224" spans="1:20" s="23" customFormat="1" ht="27" customHeight="1">
      <c r="A224" s="26">
        <f t="shared" si="11"/>
        <v>217</v>
      </c>
      <c r="B224" s="26" t="s">
        <v>406</v>
      </c>
      <c r="C224" s="27" t="s">
        <v>428</v>
      </c>
      <c r="D224" s="54" t="s">
        <v>47</v>
      </c>
      <c r="E224" s="28">
        <v>8</v>
      </c>
      <c r="F224" s="1" t="s">
        <v>452</v>
      </c>
      <c r="G224" s="26" t="s">
        <v>495</v>
      </c>
      <c r="H224" s="31" t="s">
        <v>532</v>
      </c>
      <c r="I224" s="26" t="s">
        <v>97</v>
      </c>
      <c r="J224" s="26" t="s">
        <v>102</v>
      </c>
      <c r="K224" s="48">
        <v>12</v>
      </c>
      <c r="L224" s="29">
        <v>65000</v>
      </c>
      <c r="M224" s="30">
        <f t="shared" si="9"/>
        <v>780000</v>
      </c>
      <c r="N224" s="30"/>
      <c r="O224" s="30">
        <f t="shared" si="10"/>
        <v>780000</v>
      </c>
      <c r="P224" s="1" t="s">
        <v>98</v>
      </c>
      <c r="Q224" s="23" t="s">
        <v>149</v>
      </c>
      <c r="R224" s="23">
        <v>1</v>
      </c>
      <c r="S224" s="58" t="s">
        <v>351</v>
      </c>
      <c r="T224" s="23" t="s">
        <v>379</v>
      </c>
    </row>
    <row r="225" spans="1:20" s="23" customFormat="1" ht="27" customHeight="1">
      <c r="A225" s="26">
        <f t="shared" si="11"/>
        <v>218</v>
      </c>
      <c r="B225" s="26" t="s">
        <v>406</v>
      </c>
      <c r="C225" s="27" t="s">
        <v>428</v>
      </c>
      <c r="D225" s="54" t="s">
        <v>47</v>
      </c>
      <c r="E225" s="28">
        <v>8</v>
      </c>
      <c r="F225" s="1" t="s">
        <v>452</v>
      </c>
      <c r="G225" s="26" t="s">
        <v>496</v>
      </c>
      <c r="H225" s="31" t="s">
        <v>533</v>
      </c>
      <c r="I225" s="26" t="s">
        <v>97</v>
      </c>
      <c r="J225" s="26" t="s">
        <v>102</v>
      </c>
      <c r="K225" s="48">
        <v>12</v>
      </c>
      <c r="L225" s="29">
        <v>65000</v>
      </c>
      <c r="M225" s="30">
        <f t="shared" si="9"/>
        <v>780000</v>
      </c>
      <c r="N225" s="30"/>
      <c r="O225" s="30">
        <f t="shared" si="10"/>
        <v>780000</v>
      </c>
      <c r="P225" s="1" t="s">
        <v>98</v>
      </c>
      <c r="Q225" s="23" t="s">
        <v>149</v>
      </c>
      <c r="R225" s="23">
        <v>15</v>
      </c>
      <c r="S225" s="58" t="s">
        <v>351</v>
      </c>
      <c r="T225" s="23" t="s">
        <v>379</v>
      </c>
    </row>
    <row r="226" spans="1:20" s="23" customFormat="1" ht="27" customHeight="1">
      <c r="A226" s="26">
        <f t="shared" si="11"/>
        <v>219</v>
      </c>
      <c r="B226" s="26" t="s">
        <v>406</v>
      </c>
      <c r="C226" s="27" t="s">
        <v>428</v>
      </c>
      <c r="D226" s="54" t="s">
        <v>47</v>
      </c>
      <c r="E226" s="28">
        <v>8</v>
      </c>
      <c r="F226" s="1" t="s">
        <v>452</v>
      </c>
      <c r="G226" s="26" t="s">
        <v>496</v>
      </c>
      <c r="H226" s="31" t="s">
        <v>533</v>
      </c>
      <c r="I226" s="26" t="s">
        <v>97</v>
      </c>
      <c r="J226" s="26" t="s">
        <v>102</v>
      </c>
      <c r="K226" s="48">
        <v>12</v>
      </c>
      <c r="L226" s="29">
        <v>65000</v>
      </c>
      <c r="M226" s="30">
        <f t="shared" si="9"/>
        <v>780000</v>
      </c>
      <c r="N226" s="30"/>
      <c r="O226" s="30">
        <f t="shared" si="10"/>
        <v>780000</v>
      </c>
      <c r="P226" s="1" t="s">
        <v>98</v>
      </c>
      <c r="Q226" s="23" t="s">
        <v>149</v>
      </c>
      <c r="R226" s="23">
        <v>15</v>
      </c>
      <c r="S226" s="58" t="s">
        <v>351</v>
      </c>
      <c r="T226" s="23" t="s">
        <v>379</v>
      </c>
    </row>
    <row r="227" spans="1:20" s="23" customFormat="1" ht="27" customHeight="1">
      <c r="A227" s="26">
        <f t="shared" si="11"/>
        <v>220</v>
      </c>
      <c r="B227" s="26" t="s">
        <v>406</v>
      </c>
      <c r="C227" s="27" t="s">
        <v>428</v>
      </c>
      <c r="D227" s="54" t="s">
        <v>47</v>
      </c>
      <c r="E227" s="28">
        <v>8</v>
      </c>
      <c r="F227" s="1" t="s">
        <v>452</v>
      </c>
      <c r="G227" s="26" t="s">
        <v>495</v>
      </c>
      <c r="H227" s="31" t="s">
        <v>532</v>
      </c>
      <c r="I227" s="26" t="s">
        <v>97</v>
      </c>
      <c r="J227" s="26" t="s">
        <v>100</v>
      </c>
      <c r="K227" s="48">
        <v>1.1000000000000001</v>
      </c>
      <c r="L227" s="29">
        <v>65000</v>
      </c>
      <c r="M227" s="30">
        <f t="shared" si="9"/>
        <v>71500</v>
      </c>
      <c r="N227" s="30"/>
      <c r="O227" s="30">
        <f t="shared" si="10"/>
        <v>71500</v>
      </c>
      <c r="P227" s="1" t="s">
        <v>98</v>
      </c>
      <c r="Q227" s="23" t="s">
        <v>149</v>
      </c>
      <c r="R227" s="23">
        <v>30</v>
      </c>
      <c r="S227" s="58" t="s">
        <v>351</v>
      </c>
      <c r="T227" s="23" t="s">
        <v>379</v>
      </c>
    </row>
    <row r="228" spans="1:20" s="23" customFormat="1" ht="27" customHeight="1">
      <c r="A228" s="26">
        <f t="shared" si="11"/>
        <v>221</v>
      </c>
      <c r="B228" s="26" t="s">
        <v>406</v>
      </c>
      <c r="C228" s="27" t="s">
        <v>428</v>
      </c>
      <c r="D228" s="54" t="s">
        <v>47</v>
      </c>
      <c r="E228" s="28">
        <v>8</v>
      </c>
      <c r="F228" s="1" t="s">
        <v>452</v>
      </c>
      <c r="G228" s="26" t="s">
        <v>496</v>
      </c>
      <c r="H228" s="31" t="s">
        <v>533</v>
      </c>
      <c r="I228" s="26" t="s">
        <v>97</v>
      </c>
      <c r="J228" s="26" t="s">
        <v>100</v>
      </c>
      <c r="K228" s="48">
        <v>1.5</v>
      </c>
      <c r="L228" s="29">
        <v>65000</v>
      </c>
      <c r="M228" s="30">
        <f t="shared" si="9"/>
        <v>97500</v>
      </c>
      <c r="N228" s="30"/>
      <c r="O228" s="30">
        <f t="shared" si="10"/>
        <v>97500</v>
      </c>
      <c r="P228" s="1" t="s">
        <v>98</v>
      </c>
      <c r="Q228" s="23" t="s">
        <v>149</v>
      </c>
      <c r="R228" s="23">
        <v>30</v>
      </c>
      <c r="S228" s="58" t="s">
        <v>351</v>
      </c>
      <c r="T228" s="23" t="s">
        <v>379</v>
      </c>
    </row>
    <row r="229" spans="1:20" s="23" customFormat="1" ht="27" customHeight="1">
      <c r="A229" s="26">
        <f t="shared" si="11"/>
        <v>222</v>
      </c>
      <c r="B229" s="26" t="s">
        <v>406</v>
      </c>
      <c r="C229" s="27" t="s">
        <v>428</v>
      </c>
      <c r="D229" s="32" t="s">
        <v>47</v>
      </c>
      <c r="E229" s="28">
        <v>8</v>
      </c>
      <c r="F229" s="1" t="s">
        <v>452</v>
      </c>
      <c r="G229" s="26" t="s">
        <v>495</v>
      </c>
      <c r="H229" s="31" t="s">
        <v>532</v>
      </c>
      <c r="I229" s="26" t="s">
        <v>97</v>
      </c>
      <c r="J229" s="26" t="s">
        <v>101</v>
      </c>
      <c r="K229" s="48">
        <v>2.8</v>
      </c>
      <c r="L229" s="29">
        <v>65000</v>
      </c>
      <c r="M229" s="30">
        <f t="shared" si="9"/>
        <v>182000</v>
      </c>
      <c r="N229" s="30"/>
      <c r="O229" s="30">
        <f t="shared" si="10"/>
        <v>182000</v>
      </c>
      <c r="P229" s="1" t="s">
        <v>98</v>
      </c>
      <c r="Q229" s="23" t="s">
        <v>149</v>
      </c>
      <c r="R229" s="23">
        <v>22</v>
      </c>
      <c r="S229" s="58" t="s">
        <v>351</v>
      </c>
      <c r="T229" s="23" t="s">
        <v>379</v>
      </c>
    </row>
    <row r="230" spans="1:20" s="23" customFormat="1" ht="27" customHeight="1">
      <c r="A230" s="26">
        <f t="shared" si="11"/>
        <v>223</v>
      </c>
      <c r="B230" s="26" t="s">
        <v>406</v>
      </c>
      <c r="C230" s="27" t="s">
        <v>428</v>
      </c>
      <c r="D230" s="32" t="s">
        <v>47</v>
      </c>
      <c r="E230" s="28">
        <v>8</v>
      </c>
      <c r="F230" s="1" t="s">
        <v>452</v>
      </c>
      <c r="G230" s="26" t="s">
        <v>496</v>
      </c>
      <c r="H230" s="31" t="s">
        <v>533</v>
      </c>
      <c r="I230" s="26" t="s">
        <v>97</v>
      </c>
      <c r="J230" s="26" t="s">
        <v>101</v>
      </c>
      <c r="K230" s="48">
        <v>3.8</v>
      </c>
      <c r="L230" s="29">
        <v>65000</v>
      </c>
      <c r="M230" s="30">
        <f t="shared" si="9"/>
        <v>247000</v>
      </c>
      <c r="N230" s="30"/>
      <c r="O230" s="30">
        <f t="shared" si="10"/>
        <v>247000</v>
      </c>
      <c r="P230" s="1" t="s">
        <v>98</v>
      </c>
      <c r="Q230" s="23" t="s">
        <v>149</v>
      </c>
      <c r="R230" s="23">
        <v>30</v>
      </c>
      <c r="S230" s="58" t="s">
        <v>351</v>
      </c>
      <c r="T230" s="23" t="s">
        <v>379</v>
      </c>
    </row>
    <row r="231" spans="1:20" s="23" customFormat="1" ht="27" customHeight="1">
      <c r="A231" s="26">
        <f t="shared" si="11"/>
        <v>224</v>
      </c>
      <c r="B231" s="26" t="s">
        <v>287</v>
      </c>
      <c r="C231" s="27" t="s">
        <v>26</v>
      </c>
      <c r="D231" s="32" t="s">
        <v>298</v>
      </c>
      <c r="E231" s="28">
        <v>8</v>
      </c>
      <c r="F231" s="1" t="s">
        <v>214</v>
      </c>
      <c r="G231" s="26" t="s">
        <v>497</v>
      </c>
      <c r="H231" s="31" t="s">
        <v>534</v>
      </c>
      <c r="I231" s="26" t="s">
        <v>97</v>
      </c>
      <c r="J231" s="26" t="s">
        <v>96</v>
      </c>
      <c r="K231" s="48">
        <v>33</v>
      </c>
      <c r="L231" s="29">
        <v>65000</v>
      </c>
      <c r="M231" s="30">
        <f t="shared" si="9"/>
        <v>2145000</v>
      </c>
      <c r="N231" s="30"/>
      <c r="O231" s="30">
        <f t="shared" si="10"/>
        <v>2145000</v>
      </c>
      <c r="P231" s="1" t="s">
        <v>98</v>
      </c>
      <c r="Q231" s="23" t="s">
        <v>149</v>
      </c>
      <c r="R231" s="23">
        <v>15</v>
      </c>
      <c r="S231" s="58" t="s">
        <v>351</v>
      </c>
      <c r="T231" s="23" t="s">
        <v>379</v>
      </c>
    </row>
    <row r="232" spans="1:20" s="23" customFormat="1" ht="27" customHeight="1">
      <c r="A232" s="26">
        <f t="shared" si="11"/>
        <v>225</v>
      </c>
      <c r="B232" s="26" t="s">
        <v>287</v>
      </c>
      <c r="C232" s="27" t="s">
        <v>26</v>
      </c>
      <c r="D232" s="32" t="s">
        <v>298</v>
      </c>
      <c r="E232" s="28">
        <v>8</v>
      </c>
      <c r="F232" s="1" t="s">
        <v>214</v>
      </c>
      <c r="G232" s="26" t="s">
        <v>497</v>
      </c>
      <c r="H232" s="31" t="s">
        <v>534</v>
      </c>
      <c r="I232" s="26" t="s">
        <v>97</v>
      </c>
      <c r="J232" s="26" t="s">
        <v>102</v>
      </c>
      <c r="K232" s="48">
        <v>12</v>
      </c>
      <c r="L232" s="29">
        <v>65000</v>
      </c>
      <c r="M232" s="30">
        <f t="shared" si="9"/>
        <v>780000</v>
      </c>
      <c r="N232" s="30"/>
      <c r="O232" s="30">
        <f t="shared" si="10"/>
        <v>780000</v>
      </c>
      <c r="P232" s="1" t="s">
        <v>98</v>
      </c>
      <c r="Q232" s="23" t="s">
        <v>149</v>
      </c>
      <c r="R232" s="23">
        <v>15</v>
      </c>
      <c r="S232" s="58" t="s">
        <v>351</v>
      </c>
      <c r="T232" s="23" t="s">
        <v>379</v>
      </c>
    </row>
    <row r="233" spans="1:20" s="23" customFormat="1" ht="27" customHeight="1">
      <c r="A233" s="26">
        <f t="shared" si="11"/>
        <v>226</v>
      </c>
      <c r="B233" s="26" t="s">
        <v>287</v>
      </c>
      <c r="C233" s="27" t="s">
        <v>26</v>
      </c>
      <c r="D233" s="32" t="s">
        <v>298</v>
      </c>
      <c r="E233" s="28">
        <v>8</v>
      </c>
      <c r="F233" s="1" t="s">
        <v>214</v>
      </c>
      <c r="G233" s="26" t="s">
        <v>497</v>
      </c>
      <c r="H233" s="31" t="s">
        <v>534</v>
      </c>
      <c r="I233" s="26" t="s">
        <v>97</v>
      </c>
      <c r="J233" s="26" t="s">
        <v>100</v>
      </c>
      <c r="K233" s="48">
        <v>0.8</v>
      </c>
      <c r="L233" s="29">
        <v>65000</v>
      </c>
      <c r="M233" s="30">
        <f t="shared" si="9"/>
        <v>52000</v>
      </c>
      <c r="N233" s="30"/>
      <c r="O233" s="30">
        <f t="shared" si="10"/>
        <v>52000</v>
      </c>
      <c r="P233" s="1" t="s">
        <v>98</v>
      </c>
      <c r="Q233" s="23" t="s">
        <v>149</v>
      </c>
      <c r="R233" s="23">
        <v>8</v>
      </c>
      <c r="S233" s="58" t="s">
        <v>351</v>
      </c>
      <c r="T233" s="23" t="s">
        <v>379</v>
      </c>
    </row>
    <row r="234" spans="1:20" s="23" customFormat="1" ht="27" customHeight="1">
      <c r="A234" s="26">
        <f t="shared" si="11"/>
        <v>227</v>
      </c>
      <c r="B234" s="26" t="s">
        <v>287</v>
      </c>
      <c r="C234" s="27" t="s">
        <v>26</v>
      </c>
      <c r="D234" s="32" t="s">
        <v>298</v>
      </c>
      <c r="E234" s="28">
        <v>8</v>
      </c>
      <c r="F234" s="1" t="s">
        <v>214</v>
      </c>
      <c r="G234" s="26" t="s">
        <v>497</v>
      </c>
      <c r="H234" s="31" t="s">
        <v>534</v>
      </c>
      <c r="I234" s="26" t="s">
        <v>97</v>
      </c>
      <c r="J234" s="26" t="s">
        <v>101</v>
      </c>
      <c r="K234" s="48">
        <v>1.9</v>
      </c>
      <c r="L234" s="29">
        <v>65000</v>
      </c>
      <c r="M234" s="30">
        <f t="shared" si="9"/>
        <v>123500</v>
      </c>
      <c r="N234" s="30"/>
      <c r="O234" s="30">
        <f t="shared" si="10"/>
        <v>123500</v>
      </c>
      <c r="P234" s="1" t="s">
        <v>98</v>
      </c>
      <c r="Q234" s="23" t="s">
        <v>149</v>
      </c>
      <c r="R234" s="23">
        <v>8</v>
      </c>
      <c r="S234" s="58" t="s">
        <v>351</v>
      </c>
      <c r="T234" s="23" t="s">
        <v>379</v>
      </c>
    </row>
    <row r="235" spans="1:20" s="23" customFormat="1" ht="27" customHeight="1">
      <c r="A235" s="26">
        <f t="shared" si="11"/>
        <v>228</v>
      </c>
      <c r="B235" s="26" t="s">
        <v>407</v>
      </c>
      <c r="C235" s="27" t="s">
        <v>453</v>
      </c>
      <c r="D235" s="54" t="s">
        <v>306</v>
      </c>
      <c r="E235" s="28">
        <v>9</v>
      </c>
      <c r="F235" s="1" t="s">
        <v>228</v>
      </c>
      <c r="G235" s="26" t="s">
        <v>498</v>
      </c>
      <c r="H235" s="31" t="s">
        <v>91</v>
      </c>
      <c r="I235" s="26" t="s">
        <v>97</v>
      </c>
      <c r="J235" s="26" t="s">
        <v>96</v>
      </c>
      <c r="K235" s="48">
        <v>33</v>
      </c>
      <c r="L235" s="29">
        <v>65000</v>
      </c>
      <c r="M235" s="30">
        <f t="shared" si="9"/>
        <v>2145000</v>
      </c>
      <c r="N235" s="30"/>
      <c r="O235" s="30">
        <f t="shared" si="10"/>
        <v>2145000</v>
      </c>
      <c r="P235" s="1" t="s">
        <v>98</v>
      </c>
      <c r="Q235" s="23" t="s">
        <v>149</v>
      </c>
      <c r="R235" s="23">
        <v>1</v>
      </c>
      <c r="S235" s="58" t="s">
        <v>351</v>
      </c>
      <c r="T235" s="23" t="s">
        <v>379</v>
      </c>
    </row>
    <row r="236" spans="1:20" s="23" customFormat="1" ht="27" customHeight="1">
      <c r="A236" s="26">
        <f t="shared" si="11"/>
        <v>229</v>
      </c>
      <c r="B236" s="26" t="s">
        <v>407</v>
      </c>
      <c r="C236" s="27" t="s">
        <v>453</v>
      </c>
      <c r="D236" s="54" t="s">
        <v>306</v>
      </c>
      <c r="E236" s="28">
        <v>9</v>
      </c>
      <c r="F236" s="1" t="s">
        <v>228</v>
      </c>
      <c r="G236" s="26" t="s">
        <v>498</v>
      </c>
      <c r="H236" s="31" t="s">
        <v>91</v>
      </c>
      <c r="I236" s="26" t="s">
        <v>97</v>
      </c>
      <c r="J236" s="26" t="s">
        <v>102</v>
      </c>
      <c r="K236" s="48">
        <v>12</v>
      </c>
      <c r="L236" s="29">
        <v>65000</v>
      </c>
      <c r="M236" s="30">
        <f t="shared" si="9"/>
        <v>780000</v>
      </c>
      <c r="N236" s="30"/>
      <c r="O236" s="30">
        <f t="shared" si="10"/>
        <v>780000</v>
      </c>
      <c r="P236" s="1" t="s">
        <v>98</v>
      </c>
      <c r="Q236" s="23" t="s">
        <v>149</v>
      </c>
      <c r="R236" s="23">
        <v>1</v>
      </c>
      <c r="S236" s="58" t="s">
        <v>351</v>
      </c>
      <c r="T236" s="23" t="s">
        <v>379</v>
      </c>
    </row>
    <row r="237" spans="1:20" s="23" customFormat="1" ht="27" customHeight="1">
      <c r="A237" s="26">
        <f t="shared" si="11"/>
        <v>230</v>
      </c>
      <c r="B237" s="26" t="s">
        <v>407</v>
      </c>
      <c r="C237" s="27" t="s">
        <v>453</v>
      </c>
      <c r="D237" s="54" t="s">
        <v>306</v>
      </c>
      <c r="E237" s="28">
        <v>9</v>
      </c>
      <c r="F237" s="1" t="s">
        <v>228</v>
      </c>
      <c r="G237" s="26" t="s">
        <v>498</v>
      </c>
      <c r="H237" s="31" t="s">
        <v>91</v>
      </c>
      <c r="I237" s="26" t="s">
        <v>97</v>
      </c>
      <c r="J237" s="26" t="s">
        <v>102</v>
      </c>
      <c r="K237" s="48">
        <v>12</v>
      </c>
      <c r="L237" s="29">
        <v>65000</v>
      </c>
      <c r="M237" s="30">
        <f t="shared" si="9"/>
        <v>780000</v>
      </c>
      <c r="N237" s="30"/>
      <c r="O237" s="30">
        <f t="shared" si="10"/>
        <v>780000</v>
      </c>
      <c r="P237" s="1" t="s">
        <v>98</v>
      </c>
      <c r="Q237" s="23" t="s">
        <v>149</v>
      </c>
      <c r="R237" s="23">
        <v>1</v>
      </c>
      <c r="S237" s="58" t="s">
        <v>351</v>
      </c>
      <c r="T237" s="23" t="s">
        <v>379</v>
      </c>
    </row>
    <row r="238" spans="1:20" s="23" customFormat="1" ht="27" customHeight="1">
      <c r="A238" s="26">
        <f t="shared" si="11"/>
        <v>231</v>
      </c>
      <c r="B238" s="26" t="s">
        <v>407</v>
      </c>
      <c r="C238" s="27" t="s">
        <v>453</v>
      </c>
      <c r="D238" s="32" t="s">
        <v>306</v>
      </c>
      <c r="E238" s="28">
        <v>9</v>
      </c>
      <c r="F238" s="1" t="s">
        <v>228</v>
      </c>
      <c r="G238" s="26" t="s">
        <v>498</v>
      </c>
      <c r="H238" s="31" t="s">
        <v>91</v>
      </c>
      <c r="I238" s="26" t="s">
        <v>97</v>
      </c>
      <c r="J238" s="26" t="s">
        <v>100</v>
      </c>
      <c r="K238" s="48">
        <v>1.4</v>
      </c>
      <c r="L238" s="29">
        <v>65000</v>
      </c>
      <c r="M238" s="30">
        <f t="shared" si="9"/>
        <v>91000</v>
      </c>
      <c r="N238" s="30"/>
      <c r="O238" s="30">
        <f t="shared" si="10"/>
        <v>91000</v>
      </c>
      <c r="P238" s="1" t="s">
        <v>98</v>
      </c>
      <c r="Q238" s="23" t="s">
        <v>149</v>
      </c>
      <c r="R238" s="23">
        <v>1</v>
      </c>
      <c r="S238" s="58" t="s">
        <v>351</v>
      </c>
      <c r="T238" s="23" t="s">
        <v>379</v>
      </c>
    </row>
    <row r="239" spans="1:20" s="23" customFormat="1" ht="27" customHeight="1">
      <c r="A239" s="26">
        <f t="shared" si="11"/>
        <v>232</v>
      </c>
      <c r="B239" s="26" t="s">
        <v>407</v>
      </c>
      <c r="C239" s="27" t="s">
        <v>453</v>
      </c>
      <c r="D239" s="32" t="s">
        <v>306</v>
      </c>
      <c r="E239" s="28">
        <v>9</v>
      </c>
      <c r="F239" s="1" t="s">
        <v>228</v>
      </c>
      <c r="G239" s="26" t="s">
        <v>498</v>
      </c>
      <c r="H239" s="31" t="s">
        <v>91</v>
      </c>
      <c r="I239" s="26" t="s">
        <v>97</v>
      </c>
      <c r="J239" s="26" t="s">
        <v>101</v>
      </c>
      <c r="K239" s="48">
        <v>3.6</v>
      </c>
      <c r="L239" s="29">
        <v>65000</v>
      </c>
      <c r="M239" s="30">
        <f t="shared" si="9"/>
        <v>234000</v>
      </c>
      <c r="N239" s="30"/>
      <c r="O239" s="30">
        <f t="shared" si="10"/>
        <v>234000</v>
      </c>
      <c r="P239" s="1" t="s">
        <v>98</v>
      </c>
      <c r="Q239" s="23" t="s">
        <v>149</v>
      </c>
      <c r="R239" s="23">
        <v>1</v>
      </c>
      <c r="S239" s="58" t="s">
        <v>351</v>
      </c>
      <c r="T239" s="23" t="s">
        <v>379</v>
      </c>
    </row>
    <row r="240" spans="1:20" s="23" customFormat="1" ht="27" customHeight="1">
      <c r="A240" s="26">
        <f t="shared" si="11"/>
        <v>233</v>
      </c>
      <c r="B240" s="26" t="s">
        <v>187</v>
      </c>
      <c r="C240" s="27" t="s">
        <v>60</v>
      </c>
      <c r="D240" s="32" t="s">
        <v>62</v>
      </c>
      <c r="E240" s="28">
        <v>9</v>
      </c>
      <c r="F240" s="1" t="s">
        <v>229</v>
      </c>
      <c r="G240" s="26" t="s">
        <v>186</v>
      </c>
      <c r="H240" s="31" t="s">
        <v>92</v>
      </c>
      <c r="I240" s="26" t="s">
        <v>97</v>
      </c>
      <c r="J240" s="26" t="s">
        <v>96</v>
      </c>
      <c r="K240" s="48">
        <v>33</v>
      </c>
      <c r="L240" s="29">
        <v>65000</v>
      </c>
      <c r="M240" s="30">
        <f t="shared" si="9"/>
        <v>2145000</v>
      </c>
      <c r="N240" s="30"/>
      <c r="O240" s="30">
        <f t="shared" si="10"/>
        <v>2145000</v>
      </c>
      <c r="P240" s="1" t="s">
        <v>98</v>
      </c>
      <c r="Q240" s="23" t="s">
        <v>149</v>
      </c>
      <c r="R240" s="23">
        <v>1</v>
      </c>
      <c r="S240" s="58" t="s">
        <v>351</v>
      </c>
      <c r="T240" s="23" t="s">
        <v>379</v>
      </c>
    </row>
    <row r="241" spans="1:20" s="23" customFormat="1" ht="27" customHeight="1">
      <c r="A241" s="26">
        <f t="shared" si="11"/>
        <v>234</v>
      </c>
      <c r="B241" s="26" t="s">
        <v>187</v>
      </c>
      <c r="C241" s="27" t="s">
        <v>60</v>
      </c>
      <c r="D241" s="32" t="s">
        <v>62</v>
      </c>
      <c r="E241" s="28">
        <v>9</v>
      </c>
      <c r="F241" s="1" t="s">
        <v>229</v>
      </c>
      <c r="G241" s="26" t="s">
        <v>186</v>
      </c>
      <c r="H241" s="31" t="s">
        <v>92</v>
      </c>
      <c r="I241" s="26" t="s">
        <v>97</v>
      </c>
      <c r="J241" s="26" t="s">
        <v>102</v>
      </c>
      <c r="K241" s="48">
        <v>12</v>
      </c>
      <c r="L241" s="29">
        <v>65000</v>
      </c>
      <c r="M241" s="30">
        <f t="shared" si="9"/>
        <v>780000</v>
      </c>
      <c r="N241" s="30"/>
      <c r="O241" s="30">
        <f t="shared" si="10"/>
        <v>780000</v>
      </c>
      <c r="P241" s="1" t="s">
        <v>98</v>
      </c>
      <c r="Q241" s="23" t="s">
        <v>149</v>
      </c>
      <c r="R241" s="23">
        <v>1</v>
      </c>
      <c r="S241" s="58" t="s">
        <v>351</v>
      </c>
      <c r="T241" s="23" t="s">
        <v>379</v>
      </c>
    </row>
    <row r="242" spans="1:20" s="23" customFormat="1" ht="27" customHeight="1">
      <c r="A242" s="26">
        <f t="shared" si="11"/>
        <v>235</v>
      </c>
      <c r="B242" s="26" t="s">
        <v>187</v>
      </c>
      <c r="C242" s="27" t="s">
        <v>60</v>
      </c>
      <c r="D242" s="32" t="s">
        <v>62</v>
      </c>
      <c r="E242" s="28">
        <v>9</v>
      </c>
      <c r="F242" s="1" t="s">
        <v>229</v>
      </c>
      <c r="G242" s="26" t="s">
        <v>186</v>
      </c>
      <c r="H242" s="31" t="s">
        <v>92</v>
      </c>
      <c r="I242" s="26" t="s">
        <v>97</v>
      </c>
      <c r="J242" s="26" t="s">
        <v>100</v>
      </c>
      <c r="K242" s="48">
        <v>1.3</v>
      </c>
      <c r="L242" s="29">
        <v>65000</v>
      </c>
      <c r="M242" s="30">
        <f t="shared" si="9"/>
        <v>84500</v>
      </c>
      <c r="N242" s="30"/>
      <c r="O242" s="30">
        <f t="shared" si="10"/>
        <v>84500</v>
      </c>
      <c r="P242" s="1" t="s">
        <v>98</v>
      </c>
      <c r="Q242" s="23" t="s">
        <v>149</v>
      </c>
      <c r="R242" s="23">
        <v>22</v>
      </c>
      <c r="S242" s="58" t="s">
        <v>351</v>
      </c>
      <c r="T242" s="23" t="s">
        <v>379</v>
      </c>
    </row>
    <row r="243" spans="1:20" s="23" customFormat="1" ht="27" customHeight="1">
      <c r="A243" s="26">
        <f t="shared" si="11"/>
        <v>236</v>
      </c>
      <c r="B243" s="26" t="s">
        <v>187</v>
      </c>
      <c r="C243" s="27" t="s">
        <v>60</v>
      </c>
      <c r="D243" s="32" t="s">
        <v>62</v>
      </c>
      <c r="E243" s="28">
        <v>9</v>
      </c>
      <c r="F243" s="1" t="s">
        <v>229</v>
      </c>
      <c r="G243" s="26" t="s">
        <v>186</v>
      </c>
      <c r="H243" s="31" t="s">
        <v>92</v>
      </c>
      <c r="I243" s="26" t="s">
        <v>97</v>
      </c>
      <c r="J243" s="26" t="s">
        <v>101</v>
      </c>
      <c r="K243" s="48">
        <v>3.2</v>
      </c>
      <c r="L243" s="29">
        <v>65000</v>
      </c>
      <c r="M243" s="30">
        <f t="shared" si="9"/>
        <v>208000</v>
      </c>
      <c r="N243" s="30"/>
      <c r="O243" s="30">
        <f t="shared" si="10"/>
        <v>208000</v>
      </c>
      <c r="P243" s="1" t="s">
        <v>98</v>
      </c>
      <c r="Q243" s="23" t="s">
        <v>149</v>
      </c>
      <c r="R243" s="23">
        <v>8</v>
      </c>
      <c r="S243" s="58" t="s">
        <v>351</v>
      </c>
      <c r="T243" s="23" t="s">
        <v>379</v>
      </c>
    </row>
    <row r="244" spans="1:20" s="23" customFormat="1" ht="27" customHeight="1">
      <c r="A244" s="26">
        <f t="shared" si="11"/>
        <v>237</v>
      </c>
      <c r="B244" s="26" t="s">
        <v>408</v>
      </c>
      <c r="C244" s="27" t="s">
        <v>454</v>
      </c>
      <c r="D244" s="54" t="s">
        <v>152</v>
      </c>
      <c r="E244" s="28">
        <v>9</v>
      </c>
      <c r="F244" s="1" t="s">
        <v>229</v>
      </c>
      <c r="G244" s="26" t="s">
        <v>499</v>
      </c>
      <c r="H244" s="31" t="s">
        <v>93</v>
      </c>
      <c r="I244" s="26" t="s">
        <v>97</v>
      </c>
      <c r="J244" s="26" t="s">
        <v>96</v>
      </c>
      <c r="K244" s="48">
        <v>33</v>
      </c>
      <c r="L244" s="29">
        <v>65000</v>
      </c>
      <c r="M244" s="30">
        <f t="shared" si="9"/>
        <v>2145000</v>
      </c>
      <c r="N244" s="30"/>
      <c r="O244" s="30">
        <f t="shared" si="10"/>
        <v>2145000</v>
      </c>
      <c r="P244" s="1" t="s">
        <v>98</v>
      </c>
      <c r="Q244" s="23" t="s">
        <v>149</v>
      </c>
      <c r="R244" s="23">
        <v>8</v>
      </c>
      <c r="S244" s="58" t="s">
        <v>351</v>
      </c>
      <c r="T244" s="23" t="s">
        <v>379</v>
      </c>
    </row>
    <row r="245" spans="1:20" s="23" customFormat="1" ht="27" customHeight="1">
      <c r="A245" s="26">
        <f t="shared" si="11"/>
        <v>238</v>
      </c>
      <c r="B245" s="26" t="s">
        <v>408</v>
      </c>
      <c r="C245" s="27" t="s">
        <v>454</v>
      </c>
      <c r="D245" s="54" t="s">
        <v>152</v>
      </c>
      <c r="E245" s="28">
        <v>9</v>
      </c>
      <c r="F245" s="1" t="s">
        <v>229</v>
      </c>
      <c r="G245" s="26" t="s">
        <v>499</v>
      </c>
      <c r="H245" s="31" t="s">
        <v>93</v>
      </c>
      <c r="I245" s="26" t="s">
        <v>97</v>
      </c>
      <c r="J245" s="26" t="s">
        <v>102</v>
      </c>
      <c r="K245" s="48">
        <v>12</v>
      </c>
      <c r="L245" s="29">
        <v>65000</v>
      </c>
      <c r="M245" s="30">
        <f t="shared" si="9"/>
        <v>780000</v>
      </c>
      <c r="N245" s="30"/>
      <c r="O245" s="30">
        <f t="shared" si="10"/>
        <v>780000</v>
      </c>
      <c r="P245" s="1" t="s">
        <v>98</v>
      </c>
      <c r="Q245" s="23" t="s">
        <v>149</v>
      </c>
      <c r="R245" s="23">
        <v>8</v>
      </c>
      <c r="S245" s="58" t="s">
        <v>351</v>
      </c>
      <c r="T245" s="23" t="s">
        <v>379</v>
      </c>
    </row>
    <row r="246" spans="1:20" s="23" customFormat="1" ht="27" customHeight="1">
      <c r="A246" s="26">
        <f t="shared" si="11"/>
        <v>239</v>
      </c>
      <c r="B246" s="26" t="s">
        <v>408</v>
      </c>
      <c r="C246" s="27" t="s">
        <v>454</v>
      </c>
      <c r="D246" s="54" t="s">
        <v>152</v>
      </c>
      <c r="E246" s="28">
        <v>9</v>
      </c>
      <c r="F246" s="1" t="s">
        <v>229</v>
      </c>
      <c r="G246" s="26" t="s">
        <v>499</v>
      </c>
      <c r="H246" s="31" t="s">
        <v>93</v>
      </c>
      <c r="I246" s="26" t="s">
        <v>97</v>
      </c>
      <c r="J246" s="26" t="s">
        <v>100</v>
      </c>
      <c r="K246" s="48">
        <v>0.8</v>
      </c>
      <c r="L246" s="29">
        <v>65000</v>
      </c>
      <c r="M246" s="30">
        <f t="shared" si="9"/>
        <v>52000</v>
      </c>
      <c r="N246" s="30"/>
      <c r="O246" s="30">
        <f t="shared" si="10"/>
        <v>52000</v>
      </c>
      <c r="P246" s="1" t="s">
        <v>98</v>
      </c>
      <c r="Q246" s="23" t="s">
        <v>149</v>
      </c>
      <c r="R246" s="23">
        <v>1</v>
      </c>
      <c r="S246" s="58" t="s">
        <v>351</v>
      </c>
      <c r="T246" s="23" t="s">
        <v>379</v>
      </c>
    </row>
    <row r="247" spans="1:20" s="23" customFormat="1" ht="27" customHeight="1">
      <c r="A247" s="26">
        <f t="shared" si="11"/>
        <v>240</v>
      </c>
      <c r="B247" s="26" t="s">
        <v>408</v>
      </c>
      <c r="C247" s="27" t="s">
        <v>454</v>
      </c>
      <c r="D247" s="54" t="s">
        <v>152</v>
      </c>
      <c r="E247" s="28">
        <v>9</v>
      </c>
      <c r="F247" s="1" t="s">
        <v>229</v>
      </c>
      <c r="G247" s="26" t="s">
        <v>499</v>
      </c>
      <c r="H247" s="31" t="s">
        <v>93</v>
      </c>
      <c r="I247" s="26" t="s">
        <v>97</v>
      </c>
      <c r="J247" s="26" t="s">
        <v>101</v>
      </c>
      <c r="K247" s="48">
        <v>1.9</v>
      </c>
      <c r="L247" s="29">
        <v>65000</v>
      </c>
      <c r="M247" s="30">
        <f t="shared" si="9"/>
        <v>123500</v>
      </c>
      <c r="N247" s="30"/>
      <c r="O247" s="30">
        <f t="shared" si="10"/>
        <v>123500</v>
      </c>
      <c r="P247" s="1" t="s">
        <v>98</v>
      </c>
      <c r="Q247" s="23" t="s">
        <v>149</v>
      </c>
      <c r="R247" s="23">
        <v>1</v>
      </c>
      <c r="S247" s="58" t="s">
        <v>351</v>
      </c>
      <c r="T247" s="23" t="s">
        <v>379</v>
      </c>
    </row>
    <row r="248" spans="1:20" s="23" customFormat="1" ht="27" customHeight="1">
      <c r="A248" s="26">
        <f t="shared" si="11"/>
        <v>241</v>
      </c>
      <c r="B248" s="26" t="s">
        <v>409</v>
      </c>
      <c r="C248" s="27" t="s">
        <v>455</v>
      </c>
      <c r="D248" s="54" t="s">
        <v>456</v>
      </c>
      <c r="E248" s="28">
        <v>9</v>
      </c>
      <c r="F248" s="1" t="s">
        <v>227</v>
      </c>
      <c r="G248" s="26" t="s">
        <v>500</v>
      </c>
      <c r="H248" s="31" t="s">
        <v>535</v>
      </c>
      <c r="I248" s="26" t="s">
        <v>97</v>
      </c>
      <c r="J248" s="26" t="s">
        <v>96</v>
      </c>
      <c r="K248" s="48">
        <v>22.5</v>
      </c>
      <c r="L248" s="29">
        <v>65000</v>
      </c>
      <c r="M248" s="30">
        <f t="shared" si="9"/>
        <v>1462500</v>
      </c>
      <c r="N248" s="30"/>
      <c r="O248" s="30">
        <f t="shared" si="10"/>
        <v>1462500</v>
      </c>
      <c r="P248" s="1" t="s">
        <v>98</v>
      </c>
      <c r="Q248" s="23" t="s">
        <v>103</v>
      </c>
      <c r="R248" s="23">
        <v>45</v>
      </c>
      <c r="S248" s="58" t="s">
        <v>351</v>
      </c>
      <c r="T248" s="23" t="s">
        <v>356</v>
      </c>
    </row>
    <row r="249" spans="1:20" s="23" customFormat="1" ht="27" customHeight="1">
      <c r="A249" s="26">
        <f t="shared" si="11"/>
        <v>242</v>
      </c>
      <c r="B249" s="26" t="s">
        <v>409</v>
      </c>
      <c r="C249" s="27" t="s">
        <v>455</v>
      </c>
      <c r="D249" s="54" t="s">
        <v>456</v>
      </c>
      <c r="E249" s="28">
        <v>9</v>
      </c>
      <c r="F249" s="1" t="s">
        <v>227</v>
      </c>
      <c r="G249" s="26" t="s">
        <v>182</v>
      </c>
      <c r="H249" s="31" t="s">
        <v>88</v>
      </c>
      <c r="I249" s="26" t="s">
        <v>97</v>
      </c>
      <c r="J249" s="26" t="s">
        <v>96</v>
      </c>
      <c r="K249" s="48">
        <v>33</v>
      </c>
      <c r="L249" s="29">
        <v>65000</v>
      </c>
      <c r="M249" s="30">
        <f t="shared" si="9"/>
        <v>2145000</v>
      </c>
      <c r="N249" s="30"/>
      <c r="O249" s="30">
        <f t="shared" si="10"/>
        <v>2145000</v>
      </c>
      <c r="P249" s="1" t="s">
        <v>98</v>
      </c>
      <c r="Q249" s="23" t="s">
        <v>103</v>
      </c>
      <c r="R249" s="23">
        <v>30</v>
      </c>
      <c r="S249" s="58" t="s">
        <v>351</v>
      </c>
      <c r="T249" s="23" t="s">
        <v>356</v>
      </c>
    </row>
    <row r="250" spans="1:20" s="23" customFormat="1" ht="27" customHeight="1">
      <c r="A250" s="26">
        <f t="shared" si="11"/>
        <v>243</v>
      </c>
      <c r="B250" s="26" t="s">
        <v>409</v>
      </c>
      <c r="C250" s="27" t="s">
        <v>455</v>
      </c>
      <c r="D250" s="54" t="s">
        <v>456</v>
      </c>
      <c r="E250" s="28">
        <v>9</v>
      </c>
      <c r="F250" s="1" t="s">
        <v>227</v>
      </c>
      <c r="G250" s="26" t="s">
        <v>183</v>
      </c>
      <c r="H250" s="31" t="s">
        <v>89</v>
      </c>
      <c r="I250" s="26" t="s">
        <v>97</v>
      </c>
      <c r="J250" s="26" t="s">
        <v>96</v>
      </c>
      <c r="K250" s="48">
        <v>33</v>
      </c>
      <c r="L250" s="29">
        <v>65000</v>
      </c>
      <c r="M250" s="30">
        <f t="shared" si="9"/>
        <v>2145000</v>
      </c>
      <c r="N250" s="30"/>
      <c r="O250" s="30">
        <f t="shared" si="10"/>
        <v>2145000</v>
      </c>
      <c r="P250" s="1" t="s">
        <v>98</v>
      </c>
      <c r="Q250" s="23" t="s">
        <v>103</v>
      </c>
      <c r="R250" s="23">
        <v>1</v>
      </c>
      <c r="S250" s="58" t="s">
        <v>351</v>
      </c>
      <c r="T250" s="23" t="s">
        <v>356</v>
      </c>
    </row>
    <row r="251" spans="1:20" s="23" customFormat="1" ht="27" customHeight="1">
      <c r="A251" s="26">
        <f t="shared" si="11"/>
        <v>244</v>
      </c>
      <c r="B251" s="26" t="s">
        <v>409</v>
      </c>
      <c r="C251" s="27" t="s">
        <v>455</v>
      </c>
      <c r="D251" s="54" t="s">
        <v>456</v>
      </c>
      <c r="E251" s="28">
        <v>9</v>
      </c>
      <c r="F251" s="1" t="s">
        <v>227</v>
      </c>
      <c r="G251" s="26" t="s">
        <v>182</v>
      </c>
      <c r="H251" s="31" t="s">
        <v>88</v>
      </c>
      <c r="I251" s="26" t="s">
        <v>97</v>
      </c>
      <c r="J251" s="26" t="s">
        <v>102</v>
      </c>
      <c r="K251" s="48">
        <v>12</v>
      </c>
      <c r="L251" s="29">
        <v>65000</v>
      </c>
      <c r="M251" s="30">
        <f t="shared" si="9"/>
        <v>780000</v>
      </c>
      <c r="N251" s="30"/>
      <c r="O251" s="30">
        <f t="shared" si="10"/>
        <v>780000</v>
      </c>
      <c r="P251" s="1" t="s">
        <v>98</v>
      </c>
      <c r="Q251" s="23" t="s">
        <v>103</v>
      </c>
      <c r="R251" s="23">
        <v>1</v>
      </c>
      <c r="S251" s="58" t="s">
        <v>351</v>
      </c>
      <c r="T251" s="23" t="s">
        <v>356</v>
      </c>
    </row>
    <row r="252" spans="1:20" s="23" customFormat="1" ht="27" customHeight="1">
      <c r="A252" s="26">
        <f t="shared" si="11"/>
        <v>245</v>
      </c>
      <c r="B252" s="26" t="s">
        <v>409</v>
      </c>
      <c r="C252" s="27" t="s">
        <v>455</v>
      </c>
      <c r="D252" s="54" t="s">
        <v>456</v>
      </c>
      <c r="E252" s="28">
        <v>9</v>
      </c>
      <c r="F252" s="1" t="s">
        <v>227</v>
      </c>
      <c r="G252" s="26" t="s">
        <v>182</v>
      </c>
      <c r="H252" s="31" t="s">
        <v>88</v>
      </c>
      <c r="I252" s="26" t="s">
        <v>97</v>
      </c>
      <c r="J252" s="26" t="s">
        <v>102</v>
      </c>
      <c r="K252" s="48">
        <v>12</v>
      </c>
      <c r="L252" s="29">
        <v>65000</v>
      </c>
      <c r="M252" s="30">
        <f t="shared" si="9"/>
        <v>780000</v>
      </c>
      <c r="N252" s="30"/>
      <c r="O252" s="30">
        <f t="shared" si="10"/>
        <v>780000</v>
      </c>
      <c r="P252" s="1" t="s">
        <v>98</v>
      </c>
      <c r="Q252" s="23" t="s">
        <v>103</v>
      </c>
      <c r="R252" s="23">
        <v>1</v>
      </c>
      <c r="S252" s="58" t="s">
        <v>351</v>
      </c>
      <c r="T252" s="23" t="s">
        <v>356</v>
      </c>
    </row>
    <row r="253" spans="1:20" s="23" customFormat="1" ht="27" customHeight="1">
      <c r="A253" s="26">
        <f t="shared" si="11"/>
        <v>246</v>
      </c>
      <c r="B253" s="26" t="s">
        <v>409</v>
      </c>
      <c r="C253" s="27" t="s">
        <v>455</v>
      </c>
      <c r="D253" s="54" t="s">
        <v>456</v>
      </c>
      <c r="E253" s="28">
        <v>9</v>
      </c>
      <c r="F253" s="1" t="s">
        <v>227</v>
      </c>
      <c r="G253" s="26" t="s">
        <v>183</v>
      </c>
      <c r="H253" s="31" t="s">
        <v>89</v>
      </c>
      <c r="I253" s="26" t="s">
        <v>97</v>
      </c>
      <c r="J253" s="26" t="s">
        <v>102</v>
      </c>
      <c r="K253" s="48">
        <v>12</v>
      </c>
      <c r="L253" s="29">
        <v>65000</v>
      </c>
      <c r="M253" s="30">
        <f t="shared" si="9"/>
        <v>780000</v>
      </c>
      <c r="N253" s="30"/>
      <c r="O253" s="30">
        <f t="shared" si="10"/>
        <v>780000</v>
      </c>
      <c r="P253" s="1" t="s">
        <v>98</v>
      </c>
      <c r="Q253" s="23" t="s">
        <v>103</v>
      </c>
      <c r="R253" s="23">
        <v>1</v>
      </c>
      <c r="S253" s="58" t="s">
        <v>351</v>
      </c>
      <c r="T253" s="23" t="s">
        <v>356</v>
      </c>
    </row>
    <row r="254" spans="1:20" s="23" customFormat="1" ht="27" customHeight="1">
      <c r="A254" s="26">
        <f t="shared" si="11"/>
        <v>247</v>
      </c>
      <c r="B254" s="26" t="s">
        <v>409</v>
      </c>
      <c r="C254" s="27" t="s">
        <v>455</v>
      </c>
      <c r="D254" s="32" t="s">
        <v>456</v>
      </c>
      <c r="E254" s="28">
        <v>9</v>
      </c>
      <c r="F254" s="1" t="s">
        <v>227</v>
      </c>
      <c r="G254" s="26" t="s">
        <v>183</v>
      </c>
      <c r="H254" s="31" t="s">
        <v>89</v>
      </c>
      <c r="I254" s="26" t="s">
        <v>97</v>
      </c>
      <c r="J254" s="26" t="s">
        <v>102</v>
      </c>
      <c r="K254" s="48">
        <v>12</v>
      </c>
      <c r="L254" s="29">
        <v>65000</v>
      </c>
      <c r="M254" s="30">
        <f t="shared" si="9"/>
        <v>780000</v>
      </c>
      <c r="N254" s="30"/>
      <c r="O254" s="30">
        <f t="shared" si="10"/>
        <v>780000</v>
      </c>
      <c r="P254" s="1" t="s">
        <v>98</v>
      </c>
      <c r="Q254" s="23" t="s">
        <v>103</v>
      </c>
      <c r="R254" s="23">
        <v>30</v>
      </c>
      <c r="S254" s="58" t="s">
        <v>351</v>
      </c>
      <c r="T254" s="23" t="s">
        <v>356</v>
      </c>
    </row>
    <row r="255" spans="1:20" s="23" customFormat="1" ht="27" customHeight="1">
      <c r="A255" s="26">
        <f t="shared" si="11"/>
        <v>248</v>
      </c>
      <c r="B255" s="26" t="s">
        <v>409</v>
      </c>
      <c r="C255" s="27" t="s">
        <v>455</v>
      </c>
      <c r="D255" s="32" t="s">
        <v>456</v>
      </c>
      <c r="E255" s="28">
        <v>9</v>
      </c>
      <c r="F255" s="1" t="s">
        <v>227</v>
      </c>
      <c r="G255" s="26" t="s">
        <v>183</v>
      </c>
      <c r="H255" s="31" t="s">
        <v>89</v>
      </c>
      <c r="I255" s="26" t="s">
        <v>97</v>
      </c>
      <c r="J255" s="26" t="s">
        <v>102</v>
      </c>
      <c r="K255" s="48">
        <v>12</v>
      </c>
      <c r="L255" s="29">
        <v>65000</v>
      </c>
      <c r="M255" s="30">
        <f t="shared" si="9"/>
        <v>780000</v>
      </c>
      <c r="N255" s="30"/>
      <c r="O255" s="30">
        <f t="shared" si="10"/>
        <v>780000</v>
      </c>
      <c r="P255" s="1" t="s">
        <v>98</v>
      </c>
      <c r="Q255" s="23" t="s">
        <v>103</v>
      </c>
      <c r="R255" s="23">
        <v>1</v>
      </c>
      <c r="S255" s="58" t="s">
        <v>351</v>
      </c>
      <c r="T255" s="23" t="s">
        <v>356</v>
      </c>
    </row>
    <row r="256" spans="1:20" s="23" customFormat="1" ht="27" customHeight="1">
      <c r="A256" s="26">
        <f t="shared" si="11"/>
        <v>249</v>
      </c>
      <c r="B256" s="26" t="s">
        <v>409</v>
      </c>
      <c r="C256" s="27" t="s">
        <v>455</v>
      </c>
      <c r="D256" s="32" t="s">
        <v>456</v>
      </c>
      <c r="E256" s="28">
        <v>9</v>
      </c>
      <c r="F256" s="1" t="s">
        <v>227</v>
      </c>
      <c r="G256" s="26" t="s">
        <v>500</v>
      </c>
      <c r="H256" s="31" t="s">
        <v>535</v>
      </c>
      <c r="I256" s="26" t="s">
        <v>97</v>
      </c>
      <c r="J256" s="26" t="s">
        <v>100</v>
      </c>
      <c r="K256" s="48">
        <v>2</v>
      </c>
      <c r="L256" s="29">
        <v>65000</v>
      </c>
      <c r="M256" s="30">
        <f t="shared" si="9"/>
        <v>130000</v>
      </c>
      <c r="N256" s="30"/>
      <c r="O256" s="30">
        <f t="shared" si="10"/>
        <v>130000</v>
      </c>
      <c r="P256" s="1" t="s">
        <v>98</v>
      </c>
      <c r="Q256" s="23" t="s">
        <v>103</v>
      </c>
      <c r="R256" s="23">
        <v>1</v>
      </c>
      <c r="S256" s="58" t="s">
        <v>351</v>
      </c>
      <c r="T256" s="23" t="s">
        <v>356</v>
      </c>
    </row>
    <row r="257" spans="1:20" s="23" customFormat="1" ht="27" customHeight="1">
      <c r="A257" s="26">
        <f t="shared" si="11"/>
        <v>250</v>
      </c>
      <c r="B257" s="26" t="s">
        <v>409</v>
      </c>
      <c r="C257" s="27" t="s">
        <v>455</v>
      </c>
      <c r="D257" s="54" t="s">
        <v>456</v>
      </c>
      <c r="E257" s="28">
        <v>9</v>
      </c>
      <c r="F257" s="1" t="s">
        <v>227</v>
      </c>
      <c r="G257" s="26" t="s">
        <v>182</v>
      </c>
      <c r="H257" s="31" t="s">
        <v>88</v>
      </c>
      <c r="I257" s="26" t="s">
        <v>97</v>
      </c>
      <c r="J257" s="26" t="s">
        <v>100</v>
      </c>
      <c r="K257" s="48">
        <v>3.2</v>
      </c>
      <c r="L257" s="29">
        <v>65000</v>
      </c>
      <c r="M257" s="30">
        <f t="shared" si="9"/>
        <v>208000</v>
      </c>
      <c r="N257" s="30"/>
      <c r="O257" s="30">
        <f t="shared" si="10"/>
        <v>208000</v>
      </c>
      <c r="P257" s="1" t="s">
        <v>98</v>
      </c>
      <c r="Q257" s="23" t="s">
        <v>106</v>
      </c>
      <c r="R257" s="23">
        <v>30</v>
      </c>
      <c r="S257" s="58" t="s">
        <v>351</v>
      </c>
      <c r="T257" s="23" t="s">
        <v>358</v>
      </c>
    </row>
    <row r="258" spans="1:20" s="23" customFormat="1" ht="27" customHeight="1">
      <c r="A258" s="26">
        <f t="shared" si="11"/>
        <v>251</v>
      </c>
      <c r="B258" s="26" t="s">
        <v>409</v>
      </c>
      <c r="C258" s="27" t="s">
        <v>455</v>
      </c>
      <c r="D258" s="54" t="s">
        <v>456</v>
      </c>
      <c r="E258" s="28">
        <v>9</v>
      </c>
      <c r="F258" s="1" t="s">
        <v>227</v>
      </c>
      <c r="G258" s="26" t="s">
        <v>183</v>
      </c>
      <c r="H258" s="31" t="s">
        <v>89</v>
      </c>
      <c r="I258" s="26" t="s">
        <v>97</v>
      </c>
      <c r="J258" s="26" t="s">
        <v>100</v>
      </c>
      <c r="K258" s="48">
        <v>4.9000000000000004</v>
      </c>
      <c r="L258" s="29">
        <v>65000</v>
      </c>
      <c r="M258" s="30">
        <f t="shared" si="9"/>
        <v>318500</v>
      </c>
      <c r="N258" s="30"/>
      <c r="O258" s="30">
        <f t="shared" si="10"/>
        <v>318500</v>
      </c>
      <c r="P258" s="1" t="s">
        <v>98</v>
      </c>
      <c r="Q258" s="23" t="s">
        <v>106</v>
      </c>
      <c r="R258" s="23">
        <v>30</v>
      </c>
      <c r="S258" s="58" t="s">
        <v>351</v>
      </c>
      <c r="T258" s="23" t="s">
        <v>358</v>
      </c>
    </row>
    <row r="259" spans="1:20" s="23" customFormat="1" ht="27" customHeight="1">
      <c r="A259" s="26">
        <f t="shared" si="11"/>
        <v>252</v>
      </c>
      <c r="B259" s="26" t="s">
        <v>409</v>
      </c>
      <c r="C259" s="27" t="s">
        <v>455</v>
      </c>
      <c r="D259" s="54" t="s">
        <v>456</v>
      </c>
      <c r="E259" s="28">
        <v>9</v>
      </c>
      <c r="F259" s="1" t="s">
        <v>227</v>
      </c>
      <c r="G259" s="26" t="s">
        <v>500</v>
      </c>
      <c r="H259" s="31" t="s">
        <v>535</v>
      </c>
      <c r="I259" s="26" t="s">
        <v>97</v>
      </c>
      <c r="J259" s="26" t="s">
        <v>101</v>
      </c>
      <c r="K259" s="48">
        <v>5.0999999999999996</v>
      </c>
      <c r="L259" s="29">
        <v>65000</v>
      </c>
      <c r="M259" s="30">
        <f t="shared" si="9"/>
        <v>331500</v>
      </c>
      <c r="N259" s="30"/>
      <c r="O259" s="30">
        <f t="shared" si="10"/>
        <v>331500</v>
      </c>
      <c r="P259" s="1" t="s">
        <v>98</v>
      </c>
      <c r="Q259" s="23" t="s">
        <v>106</v>
      </c>
      <c r="R259" s="23">
        <v>15</v>
      </c>
      <c r="S259" s="58" t="s">
        <v>351</v>
      </c>
      <c r="T259" s="23" t="s">
        <v>358</v>
      </c>
    </row>
    <row r="260" spans="1:20" s="23" customFormat="1" ht="27" customHeight="1">
      <c r="A260" s="26">
        <f t="shared" si="11"/>
        <v>253</v>
      </c>
      <c r="B260" s="26" t="s">
        <v>409</v>
      </c>
      <c r="C260" s="27" t="s">
        <v>455</v>
      </c>
      <c r="D260" s="54" t="s">
        <v>456</v>
      </c>
      <c r="E260" s="28">
        <v>9</v>
      </c>
      <c r="F260" s="1" t="s">
        <v>227</v>
      </c>
      <c r="G260" s="26" t="s">
        <v>182</v>
      </c>
      <c r="H260" s="31" t="s">
        <v>88</v>
      </c>
      <c r="I260" s="26" t="s">
        <v>97</v>
      </c>
      <c r="J260" s="26" t="s">
        <v>101</v>
      </c>
      <c r="K260" s="48">
        <v>7.9</v>
      </c>
      <c r="L260" s="29">
        <v>65000</v>
      </c>
      <c r="M260" s="30">
        <f t="shared" si="9"/>
        <v>513500</v>
      </c>
      <c r="N260" s="30"/>
      <c r="O260" s="30">
        <f t="shared" si="10"/>
        <v>513500</v>
      </c>
      <c r="P260" s="1" t="s">
        <v>98</v>
      </c>
      <c r="Q260" s="23" t="s">
        <v>106</v>
      </c>
      <c r="R260" s="23">
        <v>15</v>
      </c>
      <c r="S260" s="58" t="s">
        <v>351</v>
      </c>
      <c r="T260" s="23" t="s">
        <v>358</v>
      </c>
    </row>
    <row r="261" spans="1:20" s="23" customFormat="1" ht="27" customHeight="1">
      <c r="A261" s="26">
        <f t="shared" si="11"/>
        <v>254</v>
      </c>
      <c r="B261" s="26" t="s">
        <v>409</v>
      </c>
      <c r="C261" s="27" t="s">
        <v>455</v>
      </c>
      <c r="D261" s="54" t="s">
        <v>456</v>
      </c>
      <c r="E261" s="28">
        <v>9</v>
      </c>
      <c r="F261" s="1" t="s">
        <v>227</v>
      </c>
      <c r="G261" s="26" t="s">
        <v>183</v>
      </c>
      <c r="H261" s="31" t="s">
        <v>89</v>
      </c>
      <c r="I261" s="26" t="s">
        <v>97</v>
      </c>
      <c r="J261" s="26" t="s">
        <v>101</v>
      </c>
      <c r="K261" s="48">
        <v>12.2</v>
      </c>
      <c r="L261" s="29">
        <v>65000</v>
      </c>
      <c r="M261" s="30">
        <f t="shared" si="9"/>
        <v>793000</v>
      </c>
      <c r="N261" s="30"/>
      <c r="O261" s="30">
        <f t="shared" si="10"/>
        <v>793000</v>
      </c>
      <c r="P261" s="1" t="s">
        <v>98</v>
      </c>
      <c r="Q261" s="23" t="s">
        <v>106</v>
      </c>
      <c r="R261" s="23">
        <v>1</v>
      </c>
      <c r="S261" s="58" t="s">
        <v>351</v>
      </c>
      <c r="T261" s="23" t="s">
        <v>358</v>
      </c>
    </row>
    <row r="262" spans="1:20" s="23" customFormat="1" ht="27" customHeight="1">
      <c r="A262" s="26">
        <f t="shared" si="11"/>
        <v>255</v>
      </c>
      <c r="B262" s="26" t="s">
        <v>184</v>
      </c>
      <c r="C262" s="27" t="s">
        <v>61</v>
      </c>
      <c r="D262" s="54" t="s">
        <v>122</v>
      </c>
      <c r="E262" s="28">
        <v>9</v>
      </c>
      <c r="F262" s="1" t="s">
        <v>227</v>
      </c>
      <c r="G262" s="26" t="s">
        <v>185</v>
      </c>
      <c r="H262" s="31" t="s">
        <v>90</v>
      </c>
      <c r="I262" s="26" t="s">
        <v>97</v>
      </c>
      <c r="J262" s="26" t="s">
        <v>96</v>
      </c>
      <c r="K262" s="48">
        <v>45</v>
      </c>
      <c r="L262" s="29">
        <v>65000</v>
      </c>
      <c r="M262" s="30">
        <f t="shared" si="9"/>
        <v>2925000</v>
      </c>
      <c r="N262" s="30"/>
      <c r="O262" s="30">
        <f t="shared" si="10"/>
        <v>2925000</v>
      </c>
      <c r="P262" s="1" t="s">
        <v>98</v>
      </c>
      <c r="Q262" s="23" t="s">
        <v>106</v>
      </c>
      <c r="R262" s="23">
        <v>1</v>
      </c>
      <c r="S262" s="58" t="s">
        <v>351</v>
      </c>
      <c r="T262" s="23" t="s">
        <v>358</v>
      </c>
    </row>
    <row r="263" spans="1:20" s="23" customFormat="1" ht="27" customHeight="1">
      <c r="A263" s="26">
        <f t="shared" si="11"/>
        <v>256</v>
      </c>
      <c r="B263" s="26" t="s">
        <v>184</v>
      </c>
      <c r="C263" s="27" t="s">
        <v>61</v>
      </c>
      <c r="D263" s="54" t="s">
        <v>122</v>
      </c>
      <c r="E263" s="28">
        <v>9</v>
      </c>
      <c r="F263" s="1" t="s">
        <v>227</v>
      </c>
      <c r="G263" s="26" t="s">
        <v>501</v>
      </c>
      <c r="H263" s="31" t="s">
        <v>536</v>
      </c>
      <c r="I263" s="26" t="s">
        <v>97</v>
      </c>
      <c r="J263" s="26" t="s">
        <v>96</v>
      </c>
      <c r="K263" s="48">
        <v>22.5</v>
      </c>
      <c r="L263" s="29">
        <v>65000</v>
      </c>
      <c r="M263" s="30">
        <f t="shared" si="9"/>
        <v>1462500</v>
      </c>
      <c r="N263" s="30"/>
      <c r="O263" s="30">
        <f t="shared" si="10"/>
        <v>1462500</v>
      </c>
      <c r="P263" s="1" t="s">
        <v>98</v>
      </c>
      <c r="Q263" s="23" t="s">
        <v>106</v>
      </c>
      <c r="R263" s="23">
        <v>1</v>
      </c>
      <c r="S263" s="58" t="s">
        <v>351</v>
      </c>
      <c r="T263" s="23" t="s">
        <v>358</v>
      </c>
    </row>
    <row r="264" spans="1:20" s="23" customFormat="1" ht="27" customHeight="1">
      <c r="A264" s="26">
        <f t="shared" si="11"/>
        <v>257</v>
      </c>
      <c r="B264" s="26" t="s">
        <v>184</v>
      </c>
      <c r="C264" s="27" t="s">
        <v>61</v>
      </c>
      <c r="D264" s="54" t="s">
        <v>122</v>
      </c>
      <c r="E264" s="28">
        <v>9</v>
      </c>
      <c r="F264" s="1" t="s">
        <v>227</v>
      </c>
      <c r="G264" s="26" t="s">
        <v>185</v>
      </c>
      <c r="H264" s="31" t="s">
        <v>90</v>
      </c>
      <c r="I264" s="26" t="s">
        <v>97</v>
      </c>
      <c r="J264" s="26" t="s">
        <v>102</v>
      </c>
      <c r="K264" s="48">
        <v>22.5</v>
      </c>
      <c r="L264" s="29">
        <v>65000</v>
      </c>
      <c r="M264" s="30">
        <f t="shared" ref="M264:M327" si="12">L264*K264</f>
        <v>1462500</v>
      </c>
      <c r="N264" s="30"/>
      <c r="O264" s="30">
        <f t="shared" si="10"/>
        <v>1462500</v>
      </c>
      <c r="P264" s="1" t="s">
        <v>98</v>
      </c>
      <c r="Q264" s="23" t="s">
        <v>106</v>
      </c>
      <c r="R264" s="23">
        <v>1</v>
      </c>
      <c r="S264" s="58" t="s">
        <v>351</v>
      </c>
      <c r="T264" s="23" t="s">
        <v>358</v>
      </c>
    </row>
    <row r="265" spans="1:20" s="23" customFormat="1" ht="27" customHeight="1">
      <c r="A265" s="26">
        <f t="shared" si="11"/>
        <v>258</v>
      </c>
      <c r="B265" s="26" t="s">
        <v>184</v>
      </c>
      <c r="C265" s="27" t="s">
        <v>61</v>
      </c>
      <c r="D265" s="54" t="s">
        <v>122</v>
      </c>
      <c r="E265" s="28">
        <v>9</v>
      </c>
      <c r="F265" s="1" t="s">
        <v>227</v>
      </c>
      <c r="G265" s="26" t="s">
        <v>185</v>
      </c>
      <c r="H265" s="31" t="s">
        <v>90</v>
      </c>
      <c r="I265" s="26" t="s">
        <v>97</v>
      </c>
      <c r="J265" s="26" t="s">
        <v>102</v>
      </c>
      <c r="K265" s="48">
        <v>22.5</v>
      </c>
      <c r="L265" s="29">
        <v>65000</v>
      </c>
      <c r="M265" s="30">
        <f t="shared" si="12"/>
        <v>1462500</v>
      </c>
      <c r="N265" s="30"/>
      <c r="O265" s="30">
        <f t="shared" ref="O265:O328" si="13">M265-N265</f>
        <v>1462500</v>
      </c>
      <c r="P265" s="1" t="s">
        <v>98</v>
      </c>
      <c r="Q265" s="23" t="s">
        <v>106</v>
      </c>
      <c r="R265" s="23">
        <v>30</v>
      </c>
      <c r="S265" s="58" t="s">
        <v>351</v>
      </c>
      <c r="T265" s="23" t="s">
        <v>358</v>
      </c>
    </row>
    <row r="266" spans="1:20" s="23" customFormat="1" ht="27" customHeight="1">
      <c r="A266" s="26">
        <f t="shared" ref="A266:A329" si="14">A265+1</f>
        <v>259</v>
      </c>
      <c r="B266" s="26" t="s">
        <v>184</v>
      </c>
      <c r="C266" s="27" t="s">
        <v>61</v>
      </c>
      <c r="D266" s="54" t="s">
        <v>122</v>
      </c>
      <c r="E266" s="28">
        <v>9</v>
      </c>
      <c r="F266" s="1" t="s">
        <v>227</v>
      </c>
      <c r="G266" s="26" t="s">
        <v>185</v>
      </c>
      <c r="H266" s="31" t="s">
        <v>90</v>
      </c>
      <c r="I266" s="26" t="s">
        <v>97</v>
      </c>
      <c r="J266" s="26" t="s">
        <v>102</v>
      </c>
      <c r="K266" s="48">
        <v>22.5</v>
      </c>
      <c r="L266" s="29">
        <v>65000</v>
      </c>
      <c r="M266" s="30">
        <f t="shared" si="12"/>
        <v>1462500</v>
      </c>
      <c r="N266" s="30"/>
      <c r="O266" s="30">
        <f t="shared" si="13"/>
        <v>1462500</v>
      </c>
      <c r="P266" s="1" t="s">
        <v>98</v>
      </c>
      <c r="Q266" s="23" t="s">
        <v>106</v>
      </c>
      <c r="R266" s="23">
        <v>45</v>
      </c>
      <c r="S266" s="58" t="s">
        <v>351</v>
      </c>
      <c r="T266" s="23" t="s">
        <v>358</v>
      </c>
    </row>
    <row r="267" spans="1:20" s="23" customFormat="1" ht="27" customHeight="1">
      <c r="A267" s="26">
        <f t="shared" si="14"/>
        <v>260</v>
      </c>
      <c r="B267" s="26" t="s">
        <v>184</v>
      </c>
      <c r="C267" s="27" t="s">
        <v>61</v>
      </c>
      <c r="D267" s="54" t="s">
        <v>122</v>
      </c>
      <c r="E267" s="28">
        <v>9</v>
      </c>
      <c r="F267" s="1" t="s">
        <v>227</v>
      </c>
      <c r="G267" s="26" t="s">
        <v>501</v>
      </c>
      <c r="H267" s="31" t="s">
        <v>536</v>
      </c>
      <c r="I267" s="26" t="s">
        <v>97</v>
      </c>
      <c r="J267" s="26" t="s">
        <v>102</v>
      </c>
      <c r="K267" s="48">
        <v>22.5</v>
      </c>
      <c r="L267" s="29">
        <v>65000</v>
      </c>
      <c r="M267" s="30">
        <f t="shared" si="12"/>
        <v>1462500</v>
      </c>
      <c r="N267" s="30"/>
      <c r="O267" s="30">
        <f t="shared" si="13"/>
        <v>1462500</v>
      </c>
      <c r="P267" s="1" t="s">
        <v>98</v>
      </c>
      <c r="Q267" s="23" t="s">
        <v>106</v>
      </c>
      <c r="R267" s="23">
        <v>15</v>
      </c>
      <c r="S267" s="58" t="s">
        <v>351</v>
      </c>
      <c r="T267" s="23" t="s">
        <v>358</v>
      </c>
    </row>
    <row r="268" spans="1:20" s="23" customFormat="1" ht="27" customHeight="1">
      <c r="A268" s="26">
        <f t="shared" si="14"/>
        <v>261</v>
      </c>
      <c r="B268" s="26" t="s">
        <v>184</v>
      </c>
      <c r="C268" s="27" t="s">
        <v>61</v>
      </c>
      <c r="D268" s="54" t="s">
        <v>122</v>
      </c>
      <c r="E268" s="28">
        <v>9</v>
      </c>
      <c r="F268" s="1" t="s">
        <v>227</v>
      </c>
      <c r="G268" s="26" t="s">
        <v>501</v>
      </c>
      <c r="H268" s="31" t="s">
        <v>536</v>
      </c>
      <c r="I268" s="26" t="s">
        <v>97</v>
      </c>
      <c r="J268" s="26" t="s">
        <v>102</v>
      </c>
      <c r="K268" s="48">
        <v>22.5</v>
      </c>
      <c r="L268" s="29">
        <v>65000</v>
      </c>
      <c r="M268" s="30">
        <f t="shared" si="12"/>
        <v>1462500</v>
      </c>
      <c r="N268" s="30"/>
      <c r="O268" s="30">
        <f t="shared" si="13"/>
        <v>1462500</v>
      </c>
      <c r="P268" s="1" t="s">
        <v>98</v>
      </c>
      <c r="Q268" s="23" t="s">
        <v>106</v>
      </c>
      <c r="R268" s="23">
        <v>15</v>
      </c>
      <c r="S268" s="58" t="s">
        <v>351</v>
      </c>
      <c r="T268" s="23" t="s">
        <v>358</v>
      </c>
    </row>
    <row r="269" spans="1:20" s="23" customFormat="1" ht="27" customHeight="1">
      <c r="A269" s="26">
        <f t="shared" si="14"/>
        <v>262</v>
      </c>
      <c r="B269" s="26" t="s">
        <v>184</v>
      </c>
      <c r="C269" s="27" t="s">
        <v>61</v>
      </c>
      <c r="D269" s="54" t="s">
        <v>122</v>
      </c>
      <c r="E269" s="28">
        <v>9</v>
      </c>
      <c r="F269" s="1" t="s">
        <v>227</v>
      </c>
      <c r="G269" s="26" t="s">
        <v>185</v>
      </c>
      <c r="H269" s="31" t="s">
        <v>90</v>
      </c>
      <c r="I269" s="26" t="s">
        <v>97</v>
      </c>
      <c r="J269" s="26" t="s">
        <v>100</v>
      </c>
      <c r="K269" s="48">
        <v>3.8</v>
      </c>
      <c r="L269" s="29">
        <v>65000</v>
      </c>
      <c r="M269" s="30">
        <f t="shared" si="12"/>
        <v>247000</v>
      </c>
      <c r="N269" s="30"/>
      <c r="O269" s="30">
        <f t="shared" si="13"/>
        <v>247000</v>
      </c>
      <c r="P269" s="1" t="s">
        <v>98</v>
      </c>
      <c r="Q269" s="23" t="s">
        <v>106</v>
      </c>
      <c r="R269" s="23">
        <v>15</v>
      </c>
      <c r="S269" s="58" t="s">
        <v>351</v>
      </c>
      <c r="T269" s="23" t="s">
        <v>358</v>
      </c>
    </row>
    <row r="270" spans="1:20" s="23" customFormat="1" ht="27" customHeight="1">
      <c r="A270" s="26">
        <f t="shared" si="14"/>
        <v>263</v>
      </c>
      <c r="B270" s="26" t="s">
        <v>184</v>
      </c>
      <c r="C270" s="27" t="s">
        <v>61</v>
      </c>
      <c r="D270" s="54" t="s">
        <v>122</v>
      </c>
      <c r="E270" s="28">
        <v>9</v>
      </c>
      <c r="F270" s="1" t="s">
        <v>227</v>
      </c>
      <c r="G270" s="26" t="s">
        <v>501</v>
      </c>
      <c r="H270" s="31" t="s">
        <v>536</v>
      </c>
      <c r="I270" s="26" t="s">
        <v>97</v>
      </c>
      <c r="J270" s="26" t="s">
        <v>100</v>
      </c>
      <c r="K270" s="48">
        <v>3.2</v>
      </c>
      <c r="L270" s="29">
        <v>65000</v>
      </c>
      <c r="M270" s="30">
        <f t="shared" si="12"/>
        <v>208000</v>
      </c>
      <c r="N270" s="30"/>
      <c r="O270" s="30">
        <f t="shared" si="13"/>
        <v>208000</v>
      </c>
      <c r="P270" s="1" t="s">
        <v>98</v>
      </c>
      <c r="Q270" s="23" t="s">
        <v>106</v>
      </c>
      <c r="R270" s="23">
        <v>15</v>
      </c>
      <c r="S270" s="58" t="s">
        <v>351</v>
      </c>
      <c r="T270" s="23" t="s">
        <v>358</v>
      </c>
    </row>
    <row r="271" spans="1:20" s="23" customFormat="1" ht="27" customHeight="1">
      <c r="A271" s="26">
        <f t="shared" si="14"/>
        <v>264</v>
      </c>
      <c r="B271" s="26" t="s">
        <v>184</v>
      </c>
      <c r="C271" s="27" t="s">
        <v>61</v>
      </c>
      <c r="D271" s="54" t="s">
        <v>122</v>
      </c>
      <c r="E271" s="28">
        <v>9</v>
      </c>
      <c r="F271" s="1" t="s">
        <v>227</v>
      </c>
      <c r="G271" s="26" t="s">
        <v>185</v>
      </c>
      <c r="H271" s="31" t="s">
        <v>90</v>
      </c>
      <c r="I271" s="26" t="s">
        <v>97</v>
      </c>
      <c r="J271" s="26" t="s">
        <v>101</v>
      </c>
      <c r="K271" s="48">
        <v>9.4</v>
      </c>
      <c r="L271" s="29">
        <v>65000</v>
      </c>
      <c r="M271" s="30">
        <f t="shared" si="12"/>
        <v>611000</v>
      </c>
      <c r="N271" s="30"/>
      <c r="O271" s="30">
        <f t="shared" si="13"/>
        <v>611000</v>
      </c>
      <c r="P271" s="1" t="s">
        <v>98</v>
      </c>
      <c r="Q271" s="23" t="s">
        <v>106</v>
      </c>
      <c r="R271" s="23">
        <v>1</v>
      </c>
      <c r="S271" s="58" t="s">
        <v>351</v>
      </c>
      <c r="T271" s="23" t="s">
        <v>358</v>
      </c>
    </row>
    <row r="272" spans="1:20" s="23" customFormat="1" ht="27" customHeight="1">
      <c r="A272" s="26">
        <f t="shared" si="14"/>
        <v>265</v>
      </c>
      <c r="B272" s="26" t="s">
        <v>184</v>
      </c>
      <c r="C272" s="27" t="s">
        <v>61</v>
      </c>
      <c r="D272" s="32" t="s">
        <v>122</v>
      </c>
      <c r="E272" s="28">
        <v>9</v>
      </c>
      <c r="F272" s="1" t="s">
        <v>227</v>
      </c>
      <c r="G272" s="26" t="s">
        <v>501</v>
      </c>
      <c r="H272" s="31" t="s">
        <v>536</v>
      </c>
      <c r="I272" s="26" t="s">
        <v>97</v>
      </c>
      <c r="J272" s="26" t="s">
        <v>101</v>
      </c>
      <c r="K272" s="48">
        <v>8.1</v>
      </c>
      <c r="L272" s="29">
        <v>65000</v>
      </c>
      <c r="M272" s="30">
        <f t="shared" si="12"/>
        <v>526500</v>
      </c>
      <c r="N272" s="30"/>
      <c r="O272" s="30">
        <f t="shared" si="13"/>
        <v>526500</v>
      </c>
      <c r="P272" s="1" t="s">
        <v>98</v>
      </c>
      <c r="Q272" s="23" t="s">
        <v>106</v>
      </c>
      <c r="R272" s="23">
        <v>1</v>
      </c>
      <c r="S272" s="58" t="s">
        <v>351</v>
      </c>
      <c r="T272" s="23" t="s">
        <v>358</v>
      </c>
    </row>
    <row r="273" spans="1:20" s="23" customFormat="1" ht="27" customHeight="1">
      <c r="A273" s="26">
        <f t="shared" si="14"/>
        <v>266</v>
      </c>
      <c r="B273" s="26" t="s">
        <v>410</v>
      </c>
      <c r="C273" s="27" t="s">
        <v>457</v>
      </c>
      <c r="D273" s="32" t="s">
        <v>458</v>
      </c>
      <c r="E273" s="28">
        <v>9</v>
      </c>
      <c r="F273" s="1" t="s">
        <v>230</v>
      </c>
      <c r="G273" s="26" t="s">
        <v>502</v>
      </c>
      <c r="H273" s="31" t="s">
        <v>537</v>
      </c>
      <c r="I273" s="26" t="s">
        <v>97</v>
      </c>
      <c r="J273" s="26" t="s">
        <v>96</v>
      </c>
      <c r="K273" s="48">
        <v>22.5</v>
      </c>
      <c r="L273" s="29">
        <v>65000</v>
      </c>
      <c r="M273" s="30">
        <f t="shared" si="12"/>
        <v>1462500</v>
      </c>
      <c r="N273" s="30"/>
      <c r="O273" s="30">
        <f t="shared" si="13"/>
        <v>1462500</v>
      </c>
      <c r="P273" s="1" t="s">
        <v>98</v>
      </c>
      <c r="Q273" s="23" t="s">
        <v>106</v>
      </c>
      <c r="R273" s="23">
        <v>1</v>
      </c>
      <c r="S273" s="58" t="s">
        <v>351</v>
      </c>
      <c r="T273" s="23" t="s">
        <v>358</v>
      </c>
    </row>
    <row r="274" spans="1:20" s="23" customFormat="1" ht="27" customHeight="1">
      <c r="A274" s="26">
        <f t="shared" si="14"/>
        <v>267</v>
      </c>
      <c r="B274" s="26" t="s">
        <v>410</v>
      </c>
      <c r="C274" s="27" t="s">
        <v>457</v>
      </c>
      <c r="D274" s="32" t="s">
        <v>458</v>
      </c>
      <c r="E274" s="28">
        <v>9</v>
      </c>
      <c r="F274" s="1" t="s">
        <v>230</v>
      </c>
      <c r="G274" s="26" t="s">
        <v>502</v>
      </c>
      <c r="H274" s="31" t="s">
        <v>537</v>
      </c>
      <c r="I274" s="26" t="s">
        <v>97</v>
      </c>
      <c r="J274" s="26" t="s">
        <v>100</v>
      </c>
      <c r="K274" s="48">
        <v>3.8</v>
      </c>
      <c r="L274" s="29">
        <v>65000</v>
      </c>
      <c r="M274" s="30">
        <f t="shared" si="12"/>
        <v>247000</v>
      </c>
      <c r="N274" s="30"/>
      <c r="O274" s="30">
        <f t="shared" si="13"/>
        <v>247000</v>
      </c>
      <c r="P274" s="1" t="s">
        <v>98</v>
      </c>
      <c r="Q274" s="23" t="s">
        <v>106</v>
      </c>
      <c r="R274" s="23">
        <v>1</v>
      </c>
      <c r="S274" s="58" t="s">
        <v>351</v>
      </c>
      <c r="T274" s="23" t="s">
        <v>358</v>
      </c>
    </row>
    <row r="275" spans="1:20" s="23" customFormat="1" ht="27" customHeight="1">
      <c r="A275" s="26">
        <f t="shared" si="14"/>
        <v>268</v>
      </c>
      <c r="B275" s="26" t="s">
        <v>410</v>
      </c>
      <c r="C275" s="27" t="s">
        <v>457</v>
      </c>
      <c r="D275" s="32" t="s">
        <v>458</v>
      </c>
      <c r="E275" s="28">
        <v>9</v>
      </c>
      <c r="F275" s="1" t="s">
        <v>230</v>
      </c>
      <c r="G275" s="26" t="s">
        <v>502</v>
      </c>
      <c r="H275" s="31" t="s">
        <v>537</v>
      </c>
      <c r="I275" s="26" t="s">
        <v>97</v>
      </c>
      <c r="J275" s="26" t="s">
        <v>101</v>
      </c>
      <c r="K275" s="48">
        <v>9.6</v>
      </c>
      <c r="L275" s="29">
        <v>65000</v>
      </c>
      <c r="M275" s="30">
        <f t="shared" si="12"/>
        <v>624000</v>
      </c>
      <c r="N275" s="30"/>
      <c r="O275" s="30">
        <f t="shared" si="13"/>
        <v>624000</v>
      </c>
      <c r="P275" s="1" t="s">
        <v>98</v>
      </c>
      <c r="Q275" s="23" t="s">
        <v>106</v>
      </c>
      <c r="R275" s="23">
        <v>30</v>
      </c>
      <c r="S275" s="58" t="s">
        <v>351</v>
      </c>
      <c r="T275" s="23" t="s">
        <v>358</v>
      </c>
    </row>
    <row r="276" spans="1:20" s="23" customFormat="1" ht="27" customHeight="1">
      <c r="A276" s="26">
        <f t="shared" si="14"/>
        <v>269</v>
      </c>
      <c r="B276" s="26" t="s">
        <v>411</v>
      </c>
      <c r="C276" s="27" t="s">
        <v>459</v>
      </c>
      <c r="D276" s="32" t="s">
        <v>153</v>
      </c>
      <c r="E276" s="28">
        <v>9</v>
      </c>
      <c r="F276" s="1" t="s">
        <v>230</v>
      </c>
      <c r="G276" s="26" t="s">
        <v>503</v>
      </c>
      <c r="H276" s="31" t="s">
        <v>538</v>
      </c>
      <c r="I276" s="26" t="s">
        <v>97</v>
      </c>
      <c r="J276" s="26" t="s">
        <v>96</v>
      </c>
      <c r="K276" s="48">
        <v>33</v>
      </c>
      <c r="L276" s="29">
        <v>65000</v>
      </c>
      <c r="M276" s="30">
        <f t="shared" si="12"/>
        <v>2145000</v>
      </c>
      <c r="N276" s="30"/>
      <c r="O276" s="30">
        <f t="shared" si="13"/>
        <v>2145000</v>
      </c>
      <c r="P276" s="1" t="s">
        <v>98</v>
      </c>
      <c r="Q276" s="23" t="s">
        <v>106</v>
      </c>
      <c r="R276" s="23">
        <v>15</v>
      </c>
      <c r="S276" s="58" t="s">
        <v>351</v>
      </c>
      <c r="T276" s="23" t="s">
        <v>358</v>
      </c>
    </row>
    <row r="277" spans="1:20" s="23" customFormat="1" ht="27" customHeight="1">
      <c r="A277" s="26">
        <f t="shared" si="14"/>
        <v>270</v>
      </c>
      <c r="B277" s="26" t="s">
        <v>411</v>
      </c>
      <c r="C277" s="27" t="s">
        <v>459</v>
      </c>
      <c r="D277" s="54" t="s">
        <v>153</v>
      </c>
      <c r="E277" s="28">
        <v>9</v>
      </c>
      <c r="F277" s="1" t="s">
        <v>230</v>
      </c>
      <c r="G277" s="26" t="s">
        <v>503</v>
      </c>
      <c r="H277" s="31" t="s">
        <v>538</v>
      </c>
      <c r="I277" s="26" t="s">
        <v>97</v>
      </c>
      <c r="J277" s="26" t="s">
        <v>102</v>
      </c>
      <c r="K277" s="48">
        <v>12</v>
      </c>
      <c r="L277" s="29">
        <v>65000</v>
      </c>
      <c r="M277" s="30">
        <f t="shared" si="12"/>
        <v>780000</v>
      </c>
      <c r="N277" s="30"/>
      <c r="O277" s="30">
        <f t="shared" si="13"/>
        <v>780000</v>
      </c>
      <c r="P277" s="1" t="s">
        <v>98</v>
      </c>
      <c r="Q277" s="23" t="s">
        <v>106</v>
      </c>
      <c r="R277" s="23">
        <v>15</v>
      </c>
      <c r="S277" s="58" t="s">
        <v>351</v>
      </c>
      <c r="T277" s="23" t="s">
        <v>358</v>
      </c>
    </row>
    <row r="278" spans="1:20" s="23" customFormat="1" ht="27" customHeight="1">
      <c r="A278" s="26">
        <f t="shared" si="14"/>
        <v>271</v>
      </c>
      <c r="B278" s="26" t="s">
        <v>411</v>
      </c>
      <c r="C278" s="27" t="s">
        <v>459</v>
      </c>
      <c r="D278" s="54" t="s">
        <v>153</v>
      </c>
      <c r="E278" s="28">
        <v>9</v>
      </c>
      <c r="F278" s="1" t="s">
        <v>230</v>
      </c>
      <c r="G278" s="26" t="s">
        <v>503</v>
      </c>
      <c r="H278" s="31" t="s">
        <v>538</v>
      </c>
      <c r="I278" s="26" t="s">
        <v>97</v>
      </c>
      <c r="J278" s="26" t="s">
        <v>102</v>
      </c>
      <c r="K278" s="48">
        <v>12</v>
      </c>
      <c r="L278" s="29">
        <v>65000</v>
      </c>
      <c r="M278" s="30">
        <f t="shared" si="12"/>
        <v>780000</v>
      </c>
      <c r="N278" s="30"/>
      <c r="O278" s="30">
        <f t="shared" si="13"/>
        <v>780000</v>
      </c>
      <c r="P278" s="1" t="s">
        <v>98</v>
      </c>
      <c r="Q278" s="23" t="s">
        <v>106</v>
      </c>
      <c r="R278" s="23">
        <v>1</v>
      </c>
      <c r="S278" s="58" t="s">
        <v>351</v>
      </c>
      <c r="T278" s="23" t="s">
        <v>358</v>
      </c>
    </row>
    <row r="279" spans="1:20" s="23" customFormat="1" ht="27" customHeight="1">
      <c r="A279" s="26">
        <f t="shared" si="14"/>
        <v>272</v>
      </c>
      <c r="B279" s="26" t="s">
        <v>411</v>
      </c>
      <c r="C279" s="27" t="s">
        <v>459</v>
      </c>
      <c r="D279" s="54" t="s">
        <v>153</v>
      </c>
      <c r="E279" s="28">
        <v>9</v>
      </c>
      <c r="F279" s="1" t="s">
        <v>230</v>
      </c>
      <c r="G279" s="26" t="s">
        <v>503</v>
      </c>
      <c r="H279" s="31" t="s">
        <v>538</v>
      </c>
      <c r="I279" s="26" t="s">
        <v>97</v>
      </c>
      <c r="J279" s="26" t="s">
        <v>100</v>
      </c>
      <c r="K279" s="48">
        <v>3.6</v>
      </c>
      <c r="L279" s="29">
        <v>65000</v>
      </c>
      <c r="M279" s="30">
        <f t="shared" si="12"/>
        <v>234000</v>
      </c>
      <c r="N279" s="30"/>
      <c r="O279" s="30">
        <f t="shared" si="13"/>
        <v>234000</v>
      </c>
      <c r="P279" s="1" t="s">
        <v>98</v>
      </c>
      <c r="Q279" s="23" t="s">
        <v>106</v>
      </c>
      <c r="R279" s="23">
        <v>1</v>
      </c>
      <c r="S279" s="58" t="s">
        <v>351</v>
      </c>
      <c r="T279" s="23" t="s">
        <v>358</v>
      </c>
    </row>
    <row r="280" spans="1:20" s="23" customFormat="1" ht="27" customHeight="1">
      <c r="A280" s="26">
        <f t="shared" si="14"/>
        <v>273</v>
      </c>
      <c r="B280" s="26" t="s">
        <v>411</v>
      </c>
      <c r="C280" s="27" t="s">
        <v>459</v>
      </c>
      <c r="D280" s="32" t="s">
        <v>153</v>
      </c>
      <c r="E280" s="28">
        <v>9</v>
      </c>
      <c r="F280" s="1" t="s">
        <v>230</v>
      </c>
      <c r="G280" s="26" t="s">
        <v>503</v>
      </c>
      <c r="H280" s="31" t="s">
        <v>538</v>
      </c>
      <c r="I280" s="26" t="s">
        <v>97</v>
      </c>
      <c r="J280" s="26" t="s">
        <v>101</v>
      </c>
      <c r="K280" s="48">
        <v>9</v>
      </c>
      <c r="L280" s="29">
        <v>65000</v>
      </c>
      <c r="M280" s="30">
        <f t="shared" si="12"/>
        <v>585000</v>
      </c>
      <c r="N280" s="30"/>
      <c r="O280" s="30">
        <f t="shared" si="13"/>
        <v>585000</v>
      </c>
      <c r="P280" s="1" t="s">
        <v>98</v>
      </c>
      <c r="Q280" s="23" t="s">
        <v>105</v>
      </c>
      <c r="R280" s="23">
        <v>30</v>
      </c>
      <c r="S280" s="58" t="s">
        <v>351</v>
      </c>
      <c r="T280" s="23" t="s">
        <v>357</v>
      </c>
    </row>
    <row r="281" spans="1:20" s="23" customFormat="1" ht="27" customHeight="1">
      <c r="A281" s="26">
        <f t="shared" si="14"/>
        <v>274</v>
      </c>
      <c r="B281" s="26" t="s">
        <v>263</v>
      </c>
      <c r="C281" s="27" t="s">
        <v>45</v>
      </c>
      <c r="D281" s="54" t="s">
        <v>141</v>
      </c>
      <c r="E281" s="28">
        <v>9</v>
      </c>
      <c r="F281" s="1" t="s">
        <v>231</v>
      </c>
      <c r="G281" s="26" t="s">
        <v>504</v>
      </c>
      <c r="H281" s="31" t="s">
        <v>539</v>
      </c>
      <c r="I281" s="26" t="s">
        <v>97</v>
      </c>
      <c r="J281" s="26" t="s">
        <v>96</v>
      </c>
      <c r="K281" s="48">
        <v>33</v>
      </c>
      <c r="L281" s="29">
        <v>65000</v>
      </c>
      <c r="M281" s="30">
        <f t="shared" si="12"/>
        <v>2145000</v>
      </c>
      <c r="N281" s="30"/>
      <c r="O281" s="30">
        <f t="shared" si="13"/>
        <v>2145000</v>
      </c>
      <c r="P281" s="1" t="s">
        <v>98</v>
      </c>
      <c r="Q281" s="23" t="s">
        <v>105</v>
      </c>
      <c r="R281" s="23">
        <v>15</v>
      </c>
      <c r="S281" s="58" t="s">
        <v>351</v>
      </c>
      <c r="T281" s="23" t="s">
        <v>357</v>
      </c>
    </row>
    <row r="282" spans="1:20" s="23" customFormat="1" ht="27" customHeight="1">
      <c r="A282" s="26">
        <f t="shared" si="14"/>
        <v>275</v>
      </c>
      <c r="B282" s="26" t="s">
        <v>263</v>
      </c>
      <c r="C282" s="27" t="s">
        <v>45</v>
      </c>
      <c r="D282" s="54" t="s">
        <v>141</v>
      </c>
      <c r="E282" s="28">
        <v>9</v>
      </c>
      <c r="F282" s="1" t="s">
        <v>231</v>
      </c>
      <c r="G282" s="26" t="s">
        <v>504</v>
      </c>
      <c r="H282" s="31" t="s">
        <v>539</v>
      </c>
      <c r="I282" s="26" t="s">
        <v>97</v>
      </c>
      <c r="J282" s="26" t="s">
        <v>102</v>
      </c>
      <c r="K282" s="48">
        <v>12</v>
      </c>
      <c r="L282" s="29">
        <v>65000</v>
      </c>
      <c r="M282" s="30">
        <f t="shared" si="12"/>
        <v>780000</v>
      </c>
      <c r="N282" s="30"/>
      <c r="O282" s="30">
        <f t="shared" si="13"/>
        <v>780000</v>
      </c>
      <c r="P282" s="1" t="s">
        <v>98</v>
      </c>
      <c r="Q282" s="23" t="s">
        <v>105</v>
      </c>
      <c r="R282" s="23">
        <v>15</v>
      </c>
      <c r="S282" s="58" t="s">
        <v>351</v>
      </c>
      <c r="T282" s="23" t="s">
        <v>357</v>
      </c>
    </row>
    <row r="283" spans="1:20" s="23" customFormat="1" ht="27" customHeight="1">
      <c r="A283" s="26">
        <f t="shared" si="14"/>
        <v>276</v>
      </c>
      <c r="B283" s="26" t="s">
        <v>263</v>
      </c>
      <c r="C283" s="27" t="s">
        <v>45</v>
      </c>
      <c r="D283" s="54" t="s">
        <v>141</v>
      </c>
      <c r="E283" s="28">
        <v>9</v>
      </c>
      <c r="F283" s="1" t="s">
        <v>231</v>
      </c>
      <c r="G283" s="26" t="s">
        <v>504</v>
      </c>
      <c r="H283" s="31" t="s">
        <v>539</v>
      </c>
      <c r="I283" s="26" t="s">
        <v>97</v>
      </c>
      <c r="J283" s="26" t="s">
        <v>100</v>
      </c>
      <c r="K283" s="48">
        <v>1.7</v>
      </c>
      <c r="L283" s="29">
        <v>65000</v>
      </c>
      <c r="M283" s="30">
        <f t="shared" si="12"/>
        <v>110500</v>
      </c>
      <c r="N283" s="30"/>
      <c r="O283" s="30">
        <f t="shared" si="13"/>
        <v>110500</v>
      </c>
      <c r="P283" s="1" t="s">
        <v>98</v>
      </c>
      <c r="Q283" s="23" t="s">
        <v>105</v>
      </c>
      <c r="R283" s="23">
        <v>1</v>
      </c>
      <c r="S283" s="58" t="s">
        <v>351</v>
      </c>
      <c r="T283" s="23" t="s">
        <v>357</v>
      </c>
    </row>
    <row r="284" spans="1:20" s="23" customFormat="1" ht="27" customHeight="1">
      <c r="A284" s="26">
        <f t="shared" si="14"/>
        <v>277</v>
      </c>
      <c r="B284" s="26" t="s">
        <v>263</v>
      </c>
      <c r="C284" s="27" t="s">
        <v>45</v>
      </c>
      <c r="D284" s="54" t="s">
        <v>141</v>
      </c>
      <c r="E284" s="28">
        <v>9</v>
      </c>
      <c r="F284" s="1" t="s">
        <v>231</v>
      </c>
      <c r="G284" s="26" t="s">
        <v>504</v>
      </c>
      <c r="H284" s="31" t="s">
        <v>539</v>
      </c>
      <c r="I284" s="26" t="s">
        <v>97</v>
      </c>
      <c r="J284" s="26" t="s">
        <v>101</v>
      </c>
      <c r="K284" s="48">
        <v>4.3</v>
      </c>
      <c r="L284" s="29">
        <v>65000</v>
      </c>
      <c r="M284" s="30">
        <f t="shared" si="12"/>
        <v>279500</v>
      </c>
      <c r="N284" s="30"/>
      <c r="O284" s="30">
        <f t="shared" si="13"/>
        <v>279500</v>
      </c>
      <c r="P284" s="1" t="s">
        <v>98</v>
      </c>
      <c r="Q284" s="23" t="s">
        <v>105</v>
      </c>
      <c r="R284" s="23">
        <v>1</v>
      </c>
      <c r="S284" s="58" t="s">
        <v>351</v>
      </c>
      <c r="T284" s="23" t="s">
        <v>357</v>
      </c>
    </row>
    <row r="285" spans="1:20" s="23" customFormat="1" ht="27" customHeight="1">
      <c r="A285" s="26">
        <f t="shared" si="14"/>
        <v>278</v>
      </c>
      <c r="B285" s="26" t="s">
        <v>412</v>
      </c>
      <c r="C285" s="27" t="s">
        <v>460</v>
      </c>
      <c r="D285" s="54" t="s">
        <v>16</v>
      </c>
      <c r="E285" s="28">
        <v>9</v>
      </c>
      <c r="F285" s="1" t="s">
        <v>268</v>
      </c>
      <c r="G285" s="26" t="s">
        <v>505</v>
      </c>
      <c r="H285" s="31" t="s">
        <v>1</v>
      </c>
      <c r="I285" s="26" t="s">
        <v>97</v>
      </c>
      <c r="J285" s="26" t="s">
        <v>96</v>
      </c>
      <c r="K285" s="48">
        <v>33</v>
      </c>
      <c r="L285" s="29">
        <v>65000</v>
      </c>
      <c r="M285" s="30">
        <f t="shared" si="12"/>
        <v>2145000</v>
      </c>
      <c r="N285" s="30"/>
      <c r="O285" s="30">
        <f t="shared" si="13"/>
        <v>2145000</v>
      </c>
      <c r="P285" s="1" t="s">
        <v>98</v>
      </c>
      <c r="Q285" s="23" t="s">
        <v>99</v>
      </c>
      <c r="R285" s="23">
        <v>37</v>
      </c>
      <c r="S285" s="58" t="s">
        <v>351</v>
      </c>
      <c r="T285" s="23" t="s">
        <v>355</v>
      </c>
    </row>
    <row r="286" spans="1:20" s="23" customFormat="1" ht="27" customHeight="1">
      <c r="A286" s="26">
        <f t="shared" si="14"/>
        <v>279</v>
      </c>
      <c r="B286" s="26" t="s">
        <v>412</v>
      </c>
      <c r="C286" s="27" t="s">
        <v>460</v>
      </c>
      <c r="D286" s="54" t="s">
        <v>16</v>
      </c>
      <c r="E286" s="28">
        <v>9</v>
      </c>
      <c r="F286" s="1" t="s">
        <v>268</v>
      </c>
      <c r="G286" s="26" t="s">
        <v>505</v>
      </c>
      <c r="H286" s="31" t="s">
        <v>1</v>
      </c>
      <c r="I286" s="26" t="s">
        <v>97</v>
      </c>
      <c r="J286" s="26" t="s">
        <v>102</v>
      </c>
      <c r="K286" s="48">
        <v>12</v>
      </c>
      <c r="L286" s="29">
        <v>65000</v>
      </c>
      <c r="M286" s="30">
        <f t="shared" si="12"/>
        <v>780000</v>
      </c>
      <c r="N286" s="30"/>
      <c r="O286" s="30">
        <f t="shared" si="13"/>
        <v>780000</v>
      </c>
      <c r="P286" s="1" t="s">
        <v>98</v>
      </c>
      <c r="Q286" s="23" t="s">
        <v>99</v>
      </c>
      <c r="R286" s="23">
        <v>30</v>
      </c>
      <c r="S286" s="58" t="s">
        <v>351</v>
      </c>
      <c r="T286" s="23" t="s">
        <v>355</v>
      </c>
    </row>
    <row r="287" spans="1:20" s="23" customFormat="1" ht="27" customHeight="1">
      <c r="A287" s="26">
        <f t="shared" si="14"/>
        <v>280</v>
      </c>
      <c r="B287" s="26" t="s">
        <v>412</v>
      </c>
      <c r="C287" s="27" t="s">
        <v>460</v>
      </c>
      <c r="D287" s="54" t="s">
        <v>16</v>
      </c>
      <c r="E287" s="28">
        <v>9</v>
      </c>
      <c r="F287" s="1" t="s">
        <v>268</v>
      </c>
      <c r="G287" s="26" t="s">
        <v>505</v>
      </c>
      <c r="H287" s="31" t="s">
        <v>1</v>
      </c>
      <c r="I287" s="26" t="s">
        <v>97</v>
      </c>
      <c r="J287" s="26" t="s">
        <v>100</v>
      </c>
      <c r="K287" s="48">
        <v>0.8</v>
      </c>
      <c r="L287" s="29">
        <v>65000</v>
      </c>
      <c r="M287" s="30">
        <f t="shared" si="12"/>
        <v>52000</v>
      </c>
      <c r="N287" s="30"/>
      <c r="O287" s="30">
        <f t="shared" si="13"/>
        <v>52000</v>
      </c>
      <c r="P287" s="1" t="s">
        <v>98</v>
      </c>
      <c r="Q287" s="23" t="s">
        <v>99</v>
      </c>
      <c r="R287" s="23">
        <v>8</v>
      </c>
      <c r="S287" s="58" t="s">
        <v>351</v>
      </c>
      <c r="T287" s="23" t="s">
        <v>355</v>
      </c>
    </row>
    <row r="288" spans="1:20" s="23" customFormat="1" ht="27" customHeight="1">
      <c r="A288" s="26">
        <f t="shared" si="14"/>
        <v>281</v>
      </c>
      <c r="B288" s="26" t="s">
        <v>412</v>
      </c>
      <c r="C288" s="27" t="s">
        <v>460</v>
      </c>
      <c r="D288" s="54" t="s">
        <v>16</v>
      </c>
      <c r="E288" s="28">
        <v>9</v>
      </c>
      <c r="F288" s="1" t="s">
        <v>268</v>
      </c>
      <c r="G288" s="26" t="s">
        <v>505</v>
      </c>
      <c r="H288" s="31" t="s">
        <v>1</v>
      </c>
      <c r="I288" s="26" t="s">
        <v>97</v>
      </c>
      <c r="J288" s="26" t="s">
        <v>101</v>
      </c>
      <c r="K288" s="48">
        <v>2.1</v>
      </c>
      <c r="L288" s="29">
        <v>65000</v>
      </c>
      <c r="M288" s="30">
        <f t="shared" si="12"/>
        <v>136500</v>
      </c>
      <c r="N288" s="30"/>
      <c r="O288" s="30">
        <f t="shared" si="13"/>
        <v>136500</v>
      </c>
      <c r="P288" s="1" t="s">
        <v>98</v>
      </c>
      <c r="Q288" s="23" t="s">
        <v>99</v>
      </c>
      <c r="R288" s="23">
        <v>8</v>
      </c>
      <c r="S288" s="58" t="s">
        <v>351</v>
      </c>
      <c r="T288" s="23" t="s">
        <v>355</v>
      </c>
    </row>
    <row r="289" spans="1:20" s="23" customFormat="1" ht="27" customHeight="1">
      <c r="A289" s="26">
        <f t="shared" si="14"/>
        <v>282</v>
      </c>
      <c r="B289" s="26" t="s">
        <v>264</v>
      </c>
      <c r="C289" s="27" t="s">
        <v>46</v>
      </c>
      <c r="D289" s="54" t="s">
        <v>141</v>
      </c>
      <c r="E289" s="28">
        <v>10</v>
      </c>
      <c r="F289" s="1" t="s">
        <v>225</v>
      </c>
      <c r="G289" s="26" t="s">
        <v>173</v>
      </c>
      <c r="H289" s="31" t="s">
        <v>84</v>
      </c>
      <c r="I289" s="26" t="s">
        <v>97</v>
      </c>
      <c r="J289" s="26" t="s">
        <v>101</v>
      </c>
      <c r="K289" s="48">
        <v>18.899999999999999</v>
      </c>
      <c r="L289" s="29">
        <v>65000</v>
      </c>
      <c r="M289" s="30">
        <f t="shared" si="12"/>
        <v>1228500</v>
      </c>
      <c r="N289" s="30"/>
      <c r="O289" s="30">
        <f t="shared" si="13"/>
        <v>1228500</v>
      </c>
      <c r="P289" s="1" t="s">
        <v>98</v>
      </c>
      <c r="Q289" s="23" t="s">
        <v>99</v>
      </c>
      <c r="R289" s="23">
        <v>1</v>
      </c>
      <c r="S289" s="58" t="s">
        <v>351</v>
      </c>
      <c r="T289" s="23" t="s">
        <v>355</v>
      </c>
    </row>
    <row r="290" spans="1:20" s="23" customFormat="1" ht="27" customHeight="1">
      <c r="A290" s="26">
        <f t="shared" si="14"/>
        <v>283</v>
      </c>
      <c r="B290" s="26" t="s">
        <v>172</v>
      </c>
      <c r="C290" s="27" t="s">
        <v>55</v>
      </c>
      <c r="D290" s="54" t="s">
        <v>56</v>
      </c>
      <c r="E290" s="28">
        <v>10</v>
      </c>
      <c r="F290" s="1" t="s">
        <v>225</v>
      </c>
      <c r="G290" s="26" t="s">
        <v>171</v>
      </c>
      <c r="H290" s="31" t="s">
        <v>83</v>
      </c>
      <c r="I290" s="26" t="s">
        <v>97</v>
      </c>
      <c r="J290" s="26" t="s">
        <v>101</v>
      </c>
      <c r="K290" s="48">
        <v>18.8</v>
      </c>
      <c r="L290" s="29">
        <v>65000</v>
      </c>
      <c r="M290" s="30">
        <f t="shared" si="12"/>
        <v>1222000</v>
      </c>
      <c r="N290" s="30"/>
      <c r="O290" s="30">
        <f t="shared" si="13"/>
        <v>1222000</v>
      </c>
      <c r="P290" s="1" t="s">
        <v>98</v>
      </c>
      <c r="Q290" s="23" t="s">
        <v>99</v>
      </c>
      <c r="R290" s="23">
        <v>1</v>
      </c>
      <c r="S290" s="58" t="s">
        <v>351</v>
      </c>
      <c r="T290" s="23" t="s">
        <v>355</v>
      </c>
    </row>
    <row r="291" spans="1:20" s="23" customFormat="1" ht="27" customHeight="1">
      <c r="A291" s="26">
        <f t="shared" si="14"/>
        <v>284</v>
      </c>
      <c r="B291" s="26" t="s">
        <v>176</v>
      </c>
      <c r="C291" s="27" t="s">
        <v>57</v>
      </c>
      <c r="D291" s="54" t="s">
        <v>42</v>
      </c>
      <c r="E291" s="28">
        <v>10</v>
      </c>
      <c r="F291" s="1" t="s">
        <v>85</v>
      </c>
      <c r="G291" s="26" t="s">
        <v>175</v>
      </c>
      <c r="H291" s="31" t="s">
        <v>86</v>
      </c>
      <c r="I291" s="26" t="s">
        <v>97</v>
      </c>
      <c r="J291" s="26" t="s">
        <v>96</v>
      </c>
      <c r="K291" s="48">
        <v>48.4</v>
      </c>
      <c r="L291" s="29">
        <v>65000</v>
      </c>
      <c r="M291" s="30">
        <f t="shared" si="12"/>
        <v>3146000</v>
      </c>
      <c r="N291" s="30"/>
      <c r="O291" s="30">
        <f t="shared" si="13"/>
        <v>3146000</v>
      </c>
      <c r="P291" s="1" t="s">
        <v>98</v>
      </c>
      <c r="Q291" s="23" t="s">
        <v>99</v>
      </c>
      <c r="R291" s="23">
        <v>1</v>
      </c>
      <c r="S291" s="58" t="s">
        <v>351</v>
      </c>
      <c r="T291" s="23" t="s">
        <v>355</v>
      </c>
    </row>
    <row r="292" spans="1:20" s="23" customFormat="1" ht="27" customHeight="1">
      <c r="A292" s="26">
        <f t="shared" si="14"/>
        <v>285</v>
      </c>
      <c r="B292" s="26" t="s">
        <v>176</v>
      </c>
      <c r="C292" s="27" t="s">
        <v>57</v>
      </c>
      <c r="D292" s="54" t="s">
        <v>42</v>
      </c>
      <c r="E292" s="28">
        <v>10</v>
      </c>
      <c r="F292" s="1" t="s">
        <v>85</v>
      </c>
      <c r="G292" s="26" t="s">
        <v>175</v>
      </c>
      <c r="H292" s="31" t="s">
        <v>86</v>
      </c>
      <c r="I292" s="26" t="s">
        <v>97</v>
      </c>
      <c r="J292" s="26" t="s">
        <v>102</v>
      </c>
      <c r="K292" s="48">
        <v>22.5</v>
      </c>
      <c r="L292" s="29">
        <v>65000</v>
      </c>
      <c r="M292" s="30">
        <f t="shared" si="12"/>
        <v>1462500</v>
      </c>
      <c r="N292" s="30"/>
      <c r="O292" s="30">
        <f t="shared" si="13"/>
        <v>1462500</v>
      </c>
      <c r="P292" s="1" t="s">
        <v>98</v>
      </c>
      <c r="Q292" s="23" t="s">
        <v>99</v>
      </c>
      <c r="R292" s="23">
        <v>1</v>
      </c>
      <c r="S292" s="58" t="s">
        <v>351</v>
      </c>
      <c r="T292" s="23" t="s">
        <v>355</v>
      </c>
    </row>
    <row r="293" spans="1:20" s="23" customFormat="1" ht="27" customHeight="1">
      <c r="A293" s="26">
        <f t="shared" si="14"/>
        <v>286</v>
      </c>
      <c r="B293" s="26" t="s">
        <v>176</v>
      </c>
      <c r="C293" s="27" t="s">
        <v>57</v>
      </c>
      <c r="D293" s="54" t="s">
        <v>42</v>
      </c>
      <c r="E293" s="28">
        <v>10</v>
      </c>
      <c r="F293" s="1" t="s">
        <v>85</v>
      </c>
      <c r="G293" s="26" t="s">
        <v>175</v>
      </c>
      <c r="H293" s="31" t="s">
        <v>86</v>
      </c>
      <c r="I293" s="26" t="s">
        <v>97</v>
      </c>
      <c r="J293" s="26" t="s">
        <v>102</v>
      </c>
      <c r="K293" s="48">
        <v>22.5</v>
      </c>
      <c r="L293" s="29">
        <v>65000</v>
      </c>
      <c r="M293" s="30">
        <f t="shared" si="12"/>
        <v>1462500</v>
      </c>
      <c r="N293" s="30"/>
      <c r="O293" s="30">
        <f t="shared" si="13"/>
        <v>1462500</v>
      </c>
      <c r="P293" s="1" t="s">
        <v>98</v>
      </c>
      <c r="Q293" s="23" t="s">
        <v>124</v>
      </c>
      <c r="R293" s="23">
        <v>45</v>
      </c>
      <c r="S293" s="58" t="s">
        <v>351</v>
      </c>
      <c r="T293" s="23" t="s">
        <v>363</v>
      </c>
    </row>
    <row r="294" spans="1:20" s="23" customFormat="1" ht="27" customHeight="1">
      <c r="A294" s="26">
        <f t="shared" si="14"/>
        <v>287</v>
      </c>
      <c r="B294" s="26" t="s">
        <v>176</v>
      </c>
      <c r="C294" s="27" t="s">
        <v>57</v>
      </c>
      <c r="D294" s="54" t="s">
        <v>42</v>
      </c>
      <c r="E294" s="28">
        <v>10</v>
      </c>
      <c r="F294" s="1" t="s">
        <v>85</v>
      </c>
      <c r="G294" s="26" t="s">
        <v>175</v>
      </c>
      <c r="H294" s="31" t="s">
        <v>86</v>
      </c>
      <c r="I294" s="26" t="s">
        <v>97</v>
      </c>
      <c r="J294" s="26" t="s">
        <v>102</v>
      </c>
      <c r="K294" s="48">
        <v>22.5</v>
      </c>
      <c r="L294" s="29">
        <v>65000</v>
      </c>
      <c r="M294" s="30">
        <f t="shared" si="12"/>
        <v>1462500</v>
      </c>
      <c r="N294" s="30"/>
      <c r="O294" s="30">
        <f t="shared" si="13"/>
        <v>1462500</v>
      </c>
      <c r="P294" s="1" t="s">
        <v>98</v>
      </c>
      <c r="Q294" s="23" t="s">
        <v>124</v>
      </c>
      <c r="R294" s="23">
        <v>45</v>
      </c>
      <c r="S294" s="58" t="s">
        <v>351</v>
      </c>
      <c r="T294" s="23" t="s">
        <v>363</v>
      </c>
    </row>
    <row r="295" spans="1:20" s="23" customFormat="1" ht="27" customHeight="1">
      <c r="A295" s="26">
        <f t="shared" si="14"/>
        <v>288</v>
      </c>
      <c r="B295" s="26" t="s">
        <v>176</v>
      </c>
      <c r="C295" s="27" t="s">
        <v>57</v>
      </c>
      <c r="D295" s="54" t="s">
        <v>42</v>
      </c>
      <c r="E295" s="28">
        <v>10</v>
      </c>
      <c r="F295" s="1" t="s">
        <v>85</v>
      </c>
      <c r="G295" s="26" t="s">
        <v>175</v>
      </c>
      <c r="H295" s="31" t="s">
        <v>86</v>
      </c>
      <c r="I295" s="26" t="s">
        <v>97</v>
      </c>
      <c r="J295" s="26" t="s">
        <v>100</v>
      </c>
      <c r="K295" s="48">
        <v>5.9</v>
      </c>
      <c r="L295" s="29">
        <v>65000</v>
      </c>
      <c r="M295" s="30">
        <f t="shared" si="12"/>
        <v>383500</v>
      </c>
      <c r="N295" s="30"/>
      <c r="O295" s="30">
        <f t="shared" si="13"/>
        <v>383500</v>
      </c>
      <c r="P295" s="1" t="s">
        <v>98</v>
      </c>
      <c r="Q295" s="23" t="s">
        <v>124</v>
      </c>
      <c r="R295" s="23">
        <v>1</v>
      </c>
      <c r="S295" s="58" t="s">
        <v>351</v>
      </c>
      <c r="T295" s="23" t="s">
        <v>363</v>
      </c>
    </row>
    <row r="296" spans="1:20" s="23" customFormat="1" ht="27" customHeight="1">
      <c r="A296" s="26">
        <f t="shared" si="14"/>
        <v>289</v>
      </c>
      <c r="B296" s="26" t="s">
        <v>176</v>
      </c>
      <c r="C296" s="27" t="s">
        <v>57</v>
      </c>
      <c r="D296" s="54" t="s">
        <v>42</v>
      </c>
      <c r="E296" s="28">
        <v>10</v>
      </c>
      <c r="F296" s="1" t="s">
        <v>85</v>
      </c>
      <c r="G296" s="26" t="s">
        <v>175</v>
      </c>
      <c r="H296" s="31" t="s">
        <v>86</v>
      </c>
      <c r="I296" s="26" t="s">
        <v>97</v>
      </c>
      <c r="J296" s="26" t="s">
        <v>101</v>
      </c>
      <c r="K296" s="48">
        <v>14.6</v>
      </c>
      <c r="L296" s="29">
        <v>65000</v>
      </c>
      <c r="M296" s="30">
        <f t="shared" si="12"/>
        <v>949000</v>
      </c>
      <c r="N296" s="30"/>
      <c r="O296" s="30">
        <f t="shared" si="13"/>
        <v>949000</v>
      </c>
      <c r="P296" s="1" t="s">
        <v>98</v>
      </c>
      <c r="Q296" s="23" t="s">
        <v>124</v>
      </c>
      <c r="R296" s="23">
        <v>1</v>
      </c>
      <c r="S296" s="58" t="s">
        <v>351</v>
      </c>
      <c r="T296" s="23" t="s">
        <v>363</v>
      </c>
    </row>
    <row r="297" spans="1:20" s="23" customFormat="1" ht="27" customHeight="1">
      <c r="A297" s="26">
        <f t="shared" si="14"/>
        <v>290</v>
      </c>
      <c r="B297" s="26" t="s">
        <v>177</v>
      </c>
      <c r="C297" s="27" t="s">
        <v>58</v>
      </c>
      <c r="D297" s="54" t="s">
        <v>13</v>
      </c>
      <c r="E297" s="28">
        <v>10</v>
      </c>
      <c r="F297" s="1" t="s">
        <v>85</v>
      </c>
      <c r="G297" s="26" t="s">
        <v>319</v>
      </c>
      <c r="H297" s="31" t="s">
        <v>339</v>
      </c>
      <c r="I297" s="26" t="s">
        <v>97</v>
      </c>
      <c r="J297" s="26" t="s">
        <v>96</v>
      </c>
      <c r="K297" s="48">
        <v>45</v>
      </c>
      <c r="L297" s="29">
        <v>65000</v>
      </c>
      <c r="M297" s="30">
        <f t="shared" si="12"/>
        <v>2925000</v>
      </c>
      <c r="N297" s="30"/>
      <c r="O297" s="30">
        <f t="shared" si="13"/>
        <v>2925000</v>
      </c>
      <c r="P297" s="1" t="s">
        <v>98</v>
      </c>
      <c r="Q297" s="23" t="s">
        <v>124</v>
      </c>
      <c r="R297" s="23">
        <v>1</v>
      </c>
      <c r="S297" s="58" t="s">
        <v>351</v>
      </c>
      <c r="T297" s="23" t="s">
        <v>363</v>
      </c>
    </row>
    <row r="298" spans="1:20" s="23" customFormat="1" ht="27" customHeight="1">
      <c r="A298" s="26">
        <f t="shared" si="14"/>
        <v>291</v>
      </c>
      <c r="B298" s="26" t="s">
        <v>177</v>
      </c>
      <c r="C298" s="27" t="s">
        <v>58</v>
      </c>
      <c r="D298" s="54" t="s">
        <v>13</v>
      </c>
      <c r="E298" s="28">
        <v>10</v>
      </c>
      <c r="F298" s="1" t="s">
        <v>85</v>
      </c>
      <c r="G298" s="26" t="s">
        <v>175</v>
      </c>
      <c r="H298" s="31" t="s">
        <v>86</v>
      </c>
      <c r="I298" s="26" t="s">
        <v>97</v>
      </c>
      <c r="J298" s="26" t="s">
        <v>102</v>
      </c>
      <c r="K298" s="48">
        <v>22.5</v>
      </c>
      <c r="L298" s="29">
        <v>65000</v>
      </c>
      <c r="M298" s="30">
        <f t="shared" si="12"/>
        <v>1462500</v>
      </c>
      <c r="N298" s="30"/>
      <c r="O298" s="30">
        <f t="shared" si="13"/>
        <v>1462500</v>
      </c>
      <c r="P298" s="1" t="s">
        <v>98</v>
      </c>
      <c r="Q298" s="23" t="s">
        <v>124</v>
      </c>
      <c r="R298" s="23">
        <v>1</v>
      </c>
      <c r="S298" s="58" t="s">
        <v>351</v>
      </c>
      <c r="T298" s="23" t="s">
        <v>363</v>
      </c>
    </row>
    <row r="299" spans="1:20" s="23" customFormat="1" ht="27" customHeight="1">
      <c r="A299" s="26">
        <f t="shared" si="14"/>
        <v>292</v>
      </c>
      <c r="B299" s="26" t="s">
        <v>177</v>
      </c>
      <c r="C299" s="27" t="s">
        <v>58</v>
      </c>
      <c r="D299" s="54" t="s">
        <v>13</v>
      </c>
      <c r="E299" s="28">
        <v>10</v>
      </c>
      <c r="F299" s="1" t="s">
        <v>85</v>
      </c>
      <c r="G299" s="26" t="s">
        <v>319</v>
      </c>
      <c r="H299" s="31" t="s">
        <v>339</v>
      </c>
      <c r="I299" s="26" t="s">
        <v>97</v>
      </c>
      <c r="J299" s="26" t="s">
        <v>100</v>
      </c>
      <c r="K299" s="48">
        <v>3.5</v>
      </c>
      <c r="L299" s="29">
        <v>65000</v>
      </c>
      <c r="M299" s="30">
        <f t="shared" si="12"/>
        <v>227500</v>
      </c>
      <c r="N299" s="30"/>
      <c r="O299" s="30">
        <f t="shared" si="13"/>
        <v>227500</v>
      </c>
      <c r="P299" s="1" t="s">
        <v>98</v>
      </c>
      <c r="Q299" s="23" t="s">
        <v>124</v>
      </c>
      <c r="R299" s="23">
        <v>30</v>
      </c>
      <c r="S299" s="58" t="s">
        <v>351</v>
      </c>
      <c r="T299" s="23" t="s">
        <v>363</v>
      </c>
    </row>
    <row r="300" spans="1:20" s="23" customFormat="1" ht="27" customHeight="1">
      <c r="A300" s="26">
        <f t="shared" si="14"/>
        <v>293</v>
      </c>
      <c r="B300" s="26" t="s">
        <v>177</v>
      </c>
      <c r="C300" s="27" t="s">
        <v>58</v>
      </c>
      <c r="D300" s="54" t="s">
        <v>13</v>
      </c>
      <c r="E300" s="28">
        <v>10</v>
      </c>
      <c r="F300" s="1" t="s">
        <v>85</v>
      </c>
      <c r="G300" s="26" t="s">
        <v>319</v>
      </c>
      <c r="H300" s="31" t="s">
        <v>339</v>
      </c>
      <c r="I300" s="26" t="s">
        <v>97</v>
      </c>
      <c r="J300" s="26" t="s">
        <v>101</v>
      </c>
      <c r="K300" s="48">
        <v>8.6</v>
      </c>
      <c r="L300" s="29">
        <v>65000</v>
      </c>
      <c r="M300" s="30">
        <f t="shared" si="12"/>
        <v>559000</v>
      </c>
      <c r="N300" s="30"/>
      <c r="O300" s="30">
        <f t="shared" si="13"/>
        <v>559000</v>
      </c>
      <c r="P300" s="1" t="s">
        <v>98</v>
      </c>
      <c r="Q300" s="23" t="s">
        <v>124</v>
      </c>
      <c r="R300" s="23">
        <v>1</v>
      </c>
      <c r="S300" s="58" t="s">
        <v>351</v>
      </c>
      <c r="T300" s="23" t="s">
        <v>363</v>
      </c>
    </row>
    <row r="301" spans="1:20" s="23" customFormat="1" ht="27" customHeight="1">
      <c r="A301" s="26">
        <f t="shared" si="14"/>
        <v>294</v>
      </c>
      <c r="B301" s="26" t="s">
        <v>178</v>
      </c>
      <c r="C301" s="27" t="s">
        <v>39</v>
      </c>
      <c r="D301" s="54" t="s">
        <v>27</v>
      </c>
      <c r="E301" s="28">
        <v>10</v>
      </c>
      <c r="F301" s="1" t="s">
        <v>85</v>
      </c>
      <c r="G301" s="26" t="s">
        <v>319</v>
      </c>
      <c r="H301" s="31" t="s">
        <v>339</v>
      </c>
      <c r="I301" s="26" t="s">
        <v>97</v>
      </c>
      <c r="J301" s="26" t="s">
        <v>102</v>
      </c>
      <c r="K301" s="48">
        <v>22.5</v>
      </c>
      <c r="L301" s="29">
        <v>65000</v>
      </c>
      <c r="M301" s="30">
        <f t="shared" si="12"/>
        <v>1462500</v>
      </c>
      <c r="N301" s="30"/>
      <c r="O301" s="30">
        <f t="shared" si="13"/>
        <v>1462500</v>
      </c>
      <c r="P301" s="1" t="s">
        <v>98</v>
      </c>
      <c r="Q301" s="23" t="s">
        <v>124</v>
      </c>
      <c r="R301" s="23">
        <v>1</v>
      </c>
      <c r="S301" s="58" t="s">
        <v>351</v>
      </c>
      <c r="T301" s="23" t="s">
        <v>363</v>
      </c>
    </row>
    <row r="302" spans="1:20" s="23" customFormat="1" ht="27" customHeight="1">
      <c r="A302" s="26">
        <f t="shared" si="14"/>
        <v>295</v>
      </c>
      <c r="B302" s="26" t="s">
        <v>178</v>
      </c>
      <c r="C302" s="27" t="s">
        <v>39</v>
      </c>
      <c r="D302" s="54" t="s">
        <v>27</v>
      </c>
      <c r="E302" s="28">
        <v>10</v>
      </c>
      <c r="F302" s="1" t="s">
        <v>85</v>
      </c>
      <c r="G302" s="26" t="s">
        <v>319</v>
      </c>
      <c r="H302" s="31" t="s">
        <v>339</v>
      </c>
      <c r="I302" s="26" t="s">
        <v>97</v>
      </c>
      <c r="J302" s="26" t="s">
        <v>102</v>
      </c>
      <c r="K302" s="48">
        <v>22.5</v>
      </c>
      <c r="L302" s="29">
        <v>65000</v>
      </c>
      <c r="M302" s="30">
        <f t="shared" si="12"/>
        <v>1462500</v>
      </c>
      <c r="N302" s="30"/>
      <c r="O302" s="30">
        <f t="shared" si="13"/>
        <v>1462500</v>
      </c>
      <c r="P302" s="1" t="s">
        <v>98</v>
      </c>
      <c r="Q302" s="23" t="s">
        <v>124</v>
      </c>
      <c r="R302" s="23">
        <v>45</v>
      </c>
      <c r="S302" s="58" t="s">
        <v>351</v>
      </c>
      <c r="T302" s="23" t="s">
        <v>363</v>
      </c>
    </row>
    <row r="303" spans="1:20" s="23" customFormat="1" ht="27" customHeight="1">
      <c r="A303" s="26">
        <f t="shared" si="14"/>
        <v>296</v>
      </c>
      <c r="B303" s="26" t="s">
        <v>179</v>
      </c>
      <c r="C303" s="27" t="s">
        <v>59</v>
      </c>
      <c r="D303" s="54" t="s">
        <v>19</v>
      </c>
      <c r="E303" s="28">
        <v>10</v>
      </c>
      <c r="F303" s="1" t="s">
        <v>226</v>
      </c>
      <c r="G303" s="26" t="s">
        <v>320</v>
      </c>
      <c r="H303" s="31" t="s">
        <v>87</v>
      </c>
      <c r="I303" s="26" t="s">
        <v>97</v>
      </c>
      <c r="J303" s="26" t="s">
        <v>96</v>
      </c>
      <c r="K303" s="48">
        <v>45</v>
      </c>
      <c r="L303" s="29">
        <v>65000</v>
      </c>
      <c r="M303" s="30">
        <f t="shared" si="12"/>
        <v>2925000</v>
      </c>
      <c r="N303" s="30"/>
      <c r="O303" s="30">
        <f t="shared" si="13"/>
        <v>2925000</v>
      </c>
      <c r="P303" s="1" t="s">
        <v>98</v>
      </c>
      <c r="Q303" s="23" t="s">
        <v>124</v>
      </c>
      <c r="R303" s="23">
        <v>45</v>
      </c>
      <c r="S303" s="58" t="s">
        <v>351</v>
      </c>
      <c r="T303" s="23" t="s">
        <v>363</v>
      </c>
    </row>
    <row r="304" spans="1:20" s="23" customFormat="1" ht="27" customHeight="1">
      <c r="A304" s="26">
        <f t="shared" si="14"/>
        <v>297</v>
      </c>
      <c r="B304" s="26" t="s">
        <v>179</v>
      </c>
      <c r="C304" s="27" t="s">
        <v>59</v>
      </c>
      <c r="D304" s="54" t="s">
        <v>19</v>
      </c>
      <c r="E304" s="28">
        <v>10</v>
      </c>
      <c r="F304" s="1" t="s">
        <v>226</v>
      </c>
      <c r="G304" s="26" t="s">
        <v>506</v>
      </c>
      <c r="H304" s="31" t="s">
        <v>2</v>
      </c>
      <c r="I304" s="26" t="s">
        <v>97</v>
      </c>
      <c r="J304" s="26" t="s">
        <v>96</v>
      </c>
      <c r="K304" s="48">
        <v>45</v>
      </c>
      <c r="L304" s="29">
        <v>65000</v>
      </c>
      <c r="M304" s="30">
        <f t="shared" si="12"/>
        <v>2925000</v>
      </c>
      <c r="N304" s="30"/>
      <c r="O304" s="30">
        <f t="shared" si="13"/>
        <v>2925000</v>
      </c>
      <c r="P304" s="1" t="s">
        <v>98</v>
      </c>
      <c r="Q304" s="23" t="s">
        <v>124</v>
      </c>
      <c r="R304" s="23">
        <v>1</v>
      </c>
      <c r="S304" s="58" t="s">
        <v>351</v>
      </c>
      <c r="T304" s="23" t="s">
        <v>363</v>
      </c>
    </row>
    <row r="305" spans="1:20" s="23" customFormat="1" ht="27" customHeight="1">
      <c r="A305" s="26">
        <f t="shared" si="14"/>
        <v>298</v>
      </c>
      <c r="B305" s="26" t="s">
        <v>179</v>
      </c>
      <c r="C305" s="27" t="s">
        <v>59</v>
      </c>
      <c r="D305" s="54" t="s">
        <v>19</v>
      </c>
      <c r="E305" s="28">
        <v>10</v>
      </c>
      <c r="F305" s="1" t="s">
        <v>226</v>
      </c>
      <c r="G305" s="26" t="s">
        <v>180</v>
      </c>
      <c r="H305" s="31" t="s">
        <v>87</v>
      </c>
      <c r="I305" s="26" t="s">
        <v>97</v>
      </c>
      <c r="J305" s="26" t="s">
        <v>96</v>
      </c>
      <c r="K305" s="48">
        <v>67.5</v>
      </c>
      <c r="L305" s="29">
        <v>65000</v>
      </c>
      <c r="M305" s="30">
        <f t="shared" si="12"/>
        <v>4387500</v>
      </c>
      <c r="N305" s="30"/>
      <c r="O305" s="30">
        <f t="shared" si="13"/>
        <v>4387500</v>
      </c>
      <c r="P305" s="1" t="s">
        <v>98</v>
      </c>
      <c r="Q305" s="23" t="s">
        <v>124</v>
      </c>
      <c r="R305" s="23">
        <v>1</v>
      </c>
      <c r="S305" s="58" t="s">
        <v>351</v>
      </c>
      <c r="T305" s="23" t="s">
        <v>363</v>
      </c>
    </row>
    <row r="306" spans="1:20" s="23" customFormat="1" ht="27" customHeight="1">
      <c r="A306" s="26">
        <f t="shared" si="14"/>
        <v>299</v>
      </c>
      <c r="B306" s="26" t="s">
        <v>179</v>
      </c>
      <c r="C306" s="27" t="s">
        <v>59</v>
      </c>
      <c r="D306" s="54" t="s">
        <v>19</v>
      </c>
      <c r="E306" s="28">
        <v>10</v>
      </c>
      <c r="F306" s="1" t="s">
        <v>226</v>
      </c>
      <c r="G306" s="26" t="s">
        <v>320</v>
      </c>
      <c r="H306" s="31" t="s">
        <v>87</v>
      </c>
      <c r="I306" s="26" t="s">
        <v>97</v>
      </c>
      <c r="J306" s="26" t="s">
        <v>102</v>
      </c>
      <c r="K306" s="48">
        <v>22.5</v>
      </c>
      <c r="L306" s="29">
        <v>65000</v>
      </c>
      <c r="M306" s="30">
        <f t="shared" si="12"/>
        <v>1462500</v>
      </c>
      <c r="N306" s="30"/>
      <c r="O306" s="30">
        <f t="shared" si="13"/>
        <v>1462500</v>
      </c>
      <c r="P306" s="1" t="s">
        <v>98</v>
      </c>
      <c r="Q306" s="23" t="s">
        <v>124</v>
      </c>
      <c r="R306" s="23">
        <v>1</v>
      </c>
      <c r="S306" s="58" t="s">
        <v>351</v>
      </c>
      <c r="T306" s="23" t="s">
        <v>363</v>
      </c>
    </row>
    <row r="307" spans="1:20" s="23" customFormat="1" ht="27" customHeight="1">
      <c r="A307" s="26">
        <f t="shared" si="14"/>
        <v>300</v>
      </c>
      <c r="B307" s="26" t="s">
        <v>179</v>
      </c>
      <c r="C307" s="27" t="s">
        <v>59</v>
      </c>
      <c r="D307" s="54" t="s">
        <v>19</v>
      </c>
      <c r="E307" s="28">
        <v>10</v>
      </c>
      <c r="F307" s="1" t="s">
        <v>226</v>
      </c>
      <c r="G307" s="26" t="s">
        <v>506</v>
      </c>
      <c r="H307" s="31" t="s">
        <v>2</v>
      </c>
      <c r="I307" s="26" t="s">
        <v>97</v>
      </c>
      <c r="J307" s="26" t="s">
        <v>102</v>
      </c>
      <c r="K307" s="48">
        <v>22.5</v>
      </c>
      <c r="L307" s="29">
        <v>65000</v>
      </c>
      <c r="M307" s="30">
        <f t="shared" si="12"/>
        <v>1462500</v>
      </c>
      <c r="N307" s="30"/>
      <c r="O307" s="30">
        <f t="shared" si="13"/>
        <v>1462500</v>
      </c>
      <c r="P307" s="1" t="s">
        <v>98</v>
      </c>
      <c r="Q307" s="23" t="s">
        <v>124</v>
      </c>
      <c r="R307" s="23">
        <v>1</v>
      </c>
      <c r="S307" s="58" t="s">
        <v>351</v>
      </c>
      <c r="T307" s="23" t="s">
        <v>363</v>
      </c>
    </row>
    <row r="308" spans="1:20" s="23" customFormat="1" ht="27" customHeight="1">
      <c r="A308" s="26">
        <f t="shared" si="14"/>
        <v>301</v>
      </c>
      <c r="B308" s="26" t="s">
        <v>179</v>
      </c>
      <c r="C308" s="27" t="s">
        <v>59</v>
      </c>
      <c r="D308" s="54" t="s">
        <v>19</v>
      </c>
      <c r="E308" s="28">
        <v>10</v>
      </c>
      <c r="F308" s="1" t="s">
        <v>226</v>
      </c>
      <c r="G308" s="26" t="s">
        <v>320</v>
      </c>
      <c r="H308" s="31" t="s">
        <v>87</v>
      </c>
      <c r="I308" s="26" t="s">
        <v>97</v>
      </c>
      <c r="J308" s="26" t="s">
        <v>100</v>
      </c>
      <c r="K308" s="48">
        <v>1.7</v>
      </c>
      <c r="L308" s="29">
        <v>65000</v>
      </c>
      <c r="M308" s="30">
        <f t="shared" si="12"/>
        <v>110500</v>
      </c>
      <c r="N308" s="30"/>
      <c r="O308" s="30">
        <f t="shared" si="13"/>
        <v>110500</v>
      </c>
      <c r="P308" s="1" t="s">
        <v>98</v>
      </c>
      <c r="Q308" s="23" t="s">
        <v>124</v>
      </c>
      <c r="R308" s="23">
        <v>45</v>
      </c>
      <c r="S308" s="58" t="s">
        <v>351</v>
      </c>
      <c r="T308" s="23" t="s">
        <v>363</v>
      </c>
    </row>
    <row r="309" spans="1:20" s="23" customFormat="1" ht="27" customHeight="1">
      <c r="A309" s="26">
        <f t="shared" si="14"/>
        <v>302</v>
      </c>
      <c r="B309" s="26" t="s">
        <v>179</v>
      </c>
      <c r="C309" s="27" t="s">
        <v>59</v>
      </c>
      <c r="D309" s="54" t="s">
        <v>19</v>
      </c>
      <c r="E309" s="28">
        <v>10</v>
      </c>
      <c r="F309" s="1" t="s">
        <v>226</v>
      </c>
      <c r="G309" s="26" t="s">
        <v>506</v>
      </c>
      <c r="H309" s="31" t="s">
        <v>2</v>
      </c>
      <c r="I309" s="26" t="s">
        <v>97</v>
      </c>
      <c r="J309" s="26" t="s">
        <v>100</v>
      </c>
      <c r="K309" s="48">
        <v>1.4</v>
      </c>
      <c r="L309" s="29">
        <v>65000</v>
      </c>
      <c r="M309" s="30">
        <f t="shared" si="12"/>
        <v>91000</v>
      </c>
      <c r="N309" s="30"/>
      <c r="O309" s="30">
        <f t="shared" si="13"/>
        <v>91000</v>
      </c>
      <c r="P309" s="1" t="s">
        <v>98</v>
      </c>
      <c r="Q309" s="23" t="s">
        <v>124</v>
      </c>
      <c r="R309" s="23">
        <v>30</v>
      </c>
      <c r="S309" s="58" t="s">
        <v>351</v>
      </c>
      <c r="T309" s="23" t="s">
        <v>363</v>
      </c>
    </row>
    <row r="310" spans="1:20" s="23" customFormat="1" ht="27" customHeight="1">
      <c r="A310" s="26">
        <f t="shared" si="14"/>
        <v>303</v>
      </c>
      <c r="B310" s="26" t="s">
        <v>179</v>
      </c>
      <c r="C310" s="27" t="s">
        <v>59</v>
      </c>
      <c r="D310" s="54" t="s">
        <v>19</v>
      </c>
      <c r="E310" s="28">
        <v>10</v>
      </c>
      <c r="F310" s="1" t="s">
        <v>226</v>
      </c>
      <c r="G310" s="26" t="s">
        <v>180</v>
      </c>
      <c r="H310" s="31" t="s">
        <v>87</v>
      </c>
      <c r="I310" s="26" t="s">
        <v>97</v>
      </c>
      <c r="J310" s="26" t="s">
        <v>100</v>
      </c>
      <c r="K310" s="48">
        <v>0.8</v>
      </c>
      <c r="L310" s="29">
        <v>65000</v>
      </c>
      <c r="M310" s="30">
        <f t="shared" si="12"/>
        <v>52000</v>
      </c>
      <c r="N310" s="30"/>
      <c r="O310" s="30">
        <f t="shared" si="13"/>
        <v>52000</v>
      </c>
      <c r="P310" s="1" t="s">
        <v>98</v>
      </c>
      <c r="Q310" s="23" t="s">
        <v>124</v>
      </c>
      <c r="R310" s="23">
        <v>1</v>
      </c>
      <c r="S310" s="58" t="s">
        <v>351</v>
      </c>
      <c r="T310" s="23" t="s">
        <v>363</v>
      </c>
    </row>
    <row r="311" spans="1:20" s="23" customFormat="1" ht="27" customHeight="1">
      <c r="A311" s="26">
        <f t="shared" si="14"/>
        <v>304</v>
      </c>
      <c r="B311" s="26" t="s">
        <v>179</v>
      </c>
      <c r="C311" s="27" t="s">
        <v>59</v>
      </c>
      <c r="D311" s="54" t="s">
        <v>19</v>
      </c>
      <c r="E311" s="28">
        <v>10</v>
      </c>
      <c r="F311" s="1" t="s">
        <v>226</v>
      </c>
      <c r="G311" s="26" t="s">
        <v>320</v>
      </c>
      <c r="H311" s="31" t="s">
        <v>87</v>
      </c>
      <c r="I311" s="26" t="s">
        <v>97</v>
      </c>
      <c r="J311" s="26" t="s">
        <v>101</v>
      </c>
      <c r="K311" s="48">
        <v>4.0999999999999996</v>
      </c>
      <c r="L311" s="29">
        <v>65000</v>
      </c>
      <c r="M311" s="30">
        <f t="shared" si="12"/>
        <v>266500</v>
      </c>
      <c r="N311" s="30"/>
      <c r="O311" s="30">
        <f t="shared" si="13"/>
        <v>266500</v>
      </c>
      <c r="P311" s="1" t="s">
        <v>98</v>
      </c>
      <c r="Q311" s="23" t="s">
        <v>124</v>
      </c>
      <c r="R311" s="23">
        <v>1</v>
      </c>
      <c r="S311" s="58" t="s">
        <v>351</v>
      </c>
      <c r="T311" s="23" t="s">
        <v>363</v>
      </c>
    </row>
    <row r="312" spans="1:20" s="23" customFormat="1" ht="27" customHeight="1">
      <c r="A312" s="26">
        <f t="shared" si="14"/>
        <v>305</v>
      </c>
      <c r="B312" s="26" t="s">
        <v>179</v>
      </c>
      <c r="C312" s="27" t="s">
        <v>59</v>
      </c>
      <c r="D312" s="54" t="s">
        <v>19</v>
      </c>
      <c r="E312" s="28">
        <v>10</v>
      </c>
      <c r="F312" s="1" t="s">
        <v>226</v>
      </c>
      <c r="G312" s="26" t="s">
        <v>506</v>
      </c>
      <c r="H312" s="31" t="s">
        <v>2</v>
      </c>
      <c r="I312" s="26" t="s">
        <v>97</v>
      </c>
      <c r="J312" s="26" t="s">
        <v>101</v>
      </c>
      <c r="K312" s="48">
        <v>3.4</v>
      </c>
      <c r="L312" s="29">
        <v>65000</v>
      </c>
      <c r="M312" s="30">
        <f t="shared" si="12"/>
        <v>221000</v>
      </c>
      <c r="N312" s="30"/>
      <c r="O312" s="30">
        <f t="shared" si="13"/>
        <v>221000</v>
      </c>
      <c r="P312" s="1" t="s">
        <v>98</v>
      </c>
      <c r="Q312" s="23" t="s">
        <v>124</v>
      </c>
      <c r="R312" s="23">
        <v>1</v>
      </c>
      <c r="S312" s="58" t="s">
        <v>351</v>
      </c>
      <c r="T312" s="23" t="s">
        <v>363</v>
      </c>
    </row>
    <row r="313" spans="1:20" s="23" customFormat="1" ht="27" customHeight="1">
      <c r="A313" s="26">
        <f t="shared" si="14"/>
        <v>306</v>
      </c>
      <c r="B313" s="26" t="s">
        <v>179</v>
      </c>
      <c r="C313" s="27" t="s">
        <v>59</v>
      </c>
      <c r="D313" s="54" t="s">
        <v>19</v>
      </c>
      <c r="E313" s="28">
        <v>10</v>
      </c>
      <c r="F313" s="1" t="s">
        <v>226</v>
      </c>
      <c r="G313" s="26" t="s">
        <v>180</v>
      </c>
      <c r="H313" s="31" t="s">
        <v>87</v>
      </c>
      <c r="I313" s="26" t="s">
        <v>97</v>
      </c>
      <c r="J313" s="26" t="s">
        <v>101</v>
      </c>
      <c r="K313" s="48">
        <v>2.1</v>
      </c>
      <c r="L313" s="29">
        <v>65000</v>
      </c>
      <c r="M313" s="30">
        <f t="shared" si="12"/>
        <v>136500</v>
      </c>
      <c r="N313" s="30"/>
      <c r="O313" s="30">
        <f t="shared" si="13"/>
        <v>136500</v>
      </c>
      <c r="P313" s="1" t="s">
        <v>98</v>
      </c>
      <c r="Q313" s="23" t="s">
        <v>124</v>
      </c>
      <c r="R313" s="23">
        <v>1</v>
      </c>
      <c r="S313" s="58" t="s">
        <v>351</v>
      </c>
      <c r="T313" s="23" t="s">
        <v>363</v>
      </c>
    </row>
    <row r="314" spans="1:20" s="23" customFormat="1" ht="27" customHeight="1">
      <c r="A314" s="26">
        <f t="shared" si="14"/>
        <v>307</v>
      </c>
      <c r="B314" s="26" t="s">
        <v>295</v>
      </c>
      <c r="C314" s="27" t="s">
        <v>305</v>
      </c>
      <c r="D314" s="54" t="s">
        <v>306</v>
      </c>
      <c r="E314" s="28">
        <v>10</v>
      </c>
      <c r="F314" s="1" t="s">
        <v>226</v>
      </c>
      <c r="G314" s="26" t="s">
        <v>507</v>
      </c>
      <c r="H314" s="31" t="s">
        <v>540</v>
      </c>
      <c r="I314" s="26" t="s">
        <v>97</v>
      </c>
      <c r="J314" s="26" t="s">
        <v>96</v>
      </c>
      <c r="K314" s="48">
        <v>45</v>
      </c>
      <c r="L314" s="29">
        <v>65000</v>
      </c>
      <c r="M314" s="30">
        <f t="shared" si="12"/>
        <v>2925000</v>
      </c>
      <c r="N314" s="30"/>
      <c r="O314" s="30">
        <f t="shared" si="13"/>
        <v>2925000</v>
      </c>
      <c r="P314" s="1" t="s">
        <v>98</v>
      </c>
      <c r="Q314" s="23" t="s">
        <v>124</v>
      </c>
      <c r="R314" s="23">
        <v>30</v>
      </c>
      <c r="S314" s="58" t="s">
        <v>351</v>
      </c>
      <c r="T314" s="23" t="s">
        <v>363</v>
      </c>
    </row>
    <row r="315" spans="1:20" s="23" customFormat="1" ht="27" customHeight="1">
      <c r="A315" s="26">
        <f t="shared" si="14"/>
        <v>308</v>
      </c>
      <c r="B315" s="26" t="s">
        <v>295</v>
      </c>
      <c r="C315" s="27" t="s">
        <v>305</v>
      </c>
      <c r="D315" s="54" t="s">
        <v>306</v>
      </c>
      <c r="E315" s="28">
        <v>10</v>
      </c>
      <c r="F315" s="1" t="s">
        <v>226</v>
      </c>
      <c r="G315" s="26" t="s">
        <v>170</v>
      </c>
      <c r="H315" s="31" t="s">
        <v>82</v>
      </c>
      <c r="I315" s="26" t="s">
        <v>97</v>
      </c>
      <c r="J315" s="26" t="s">
        <v>96</v>
      </c>
      <c r="K315" s="48">
        <v>40.9</v>
      </c>
      <c r="L315" s="29">
        <v>65000</v>
      </c>
      <c r="M315" s="30">
        <f t="shared" si="12"/>
        <v>2658500</v>
      </c>
      <c r="N315" s="30"/>
      <c r="O315" s="30">
        <f t="shared" si="13"/>
        <v>2658500</v>
      </c>
      <c r="P315" s="1" t="s">
        <v>98</v>
      </c>
      <c r="Q315" s="23" t="s">
        <v>124</v>
      </c>
      <c r="R315" s="23">
        <v>30</v>
      </c>
      <c r="S315" s="58" t="s">
        <v>351</v>
      </c>
      <c r="T315" s="23" t="s">
        <v>363</v>
      </c>
    </row>
    <row r="316" spans="1:20" s="23" customFormat="1" ht="27" customHeight="1">
      <c r="A316" s="26">
        <f t="shared" si="14"/>
        <v>309</v>
      </c>
      <c r="B316" s="26" t="s">
        <v>295</v>
      </c>
      <c r="C316" s="27" t="s">
        <v>305</v>
      </c>
      <c r="D316" s="54" t="s">
        <v>306</v>
      </c>
      <c r="E316" s="28">
        <v>10</v>
      </c>
      <c r="F316" s="1" t="s">
        <v>226</v>
      </c>
      <c r="G316" s="26" t="s">
        <v>507</v>
      </c>
      <c r="H316" s="31" t="s">
        <v>540</v>
      </c>
      <c r="I316" s="26" t="s">
        <v>97</v>
      </c>
      <c r="J316" s="26" t="s">
        <v>102</v>
      </c>
      <c r="K316" s="48">
        <v>22.5</v>
      </c>
      <c r="L316" s="29">
        <v>65000</v>
      </c>
      <c r="M316" s="30">
        <f t="shared" si="12"/>
        <v>1462500</v>
      </c>
      <c r="N316" s="30"/>
      <c r="O316" s="30">
        <f t="shared" si="13"/>
        <v>1462500</v>
      </c>
      <c r="P316" s="1" t="s">
        <v>98</v>
      </c>
      <c r="Q316" s="23" t="s">
        <v>124</v>
      </c>
      <c r="R316" s="23">
        <v>30</v>
      </c>
      <c r="S316" s="58" t="s">
        <v>351</v>
      </c>
      <c r="T316" s="23" t="s">
        <v>363</v>
      </c>
    </row>
    <row r="317" spans="1:20" s="23" customFormat="1" ht="27" customHeight="1">
      <c r="A317" s="26">
        <f t="shared" si="14"/>
        <v>310</v>
      </c>
      <c r="B317" s="26" t="s">
        <v>295</v>
      </c>
      <c r="C317" s="27" t="s">
        <v>305</v>
      </c>
      <c r="D317" s="54" t="s">
        <v>306</v>
      </c>
      <c r="E317" s="28">
        <v>10</v>
      </c>
      <c r="F317" s="1" t="s">
        <v>226</v>
      </c>
      <c r="G317" s="26" t="s">
        <v>170</v>
      </c>
      <c r="H317" s="31" t="s">
        <v>82</v>
      </c>
      <c r="I317" s="26" t="s">
        <v>97</v>
      </c>
      <c r="J317" s="26" t="s">
        <v>102</v>
      </c>
      <c r="K317" s="48">
        <v>12</v>
      </c>
      <c r="L317" s="29">
        <v>65000</v>
      </c>
      <c r="M317" s="30">
        <f t="shared" si="12"/>
        <v>780000</v>
      </c>
      <c r="N317" s="30"/>
      <c r="O317" s="30">
        <f t="shared" si="13"/>
        <v>780000</v>
      </c>
      <c r="P317" s="1" t="s">
        <v>98</v>
      </c>
      <c r="Q317" s="23" t="s">
        <v>124</v>
      </c>
      <c r="R317" s="23">
        <v>1</v>
      </c>
      <c r="S317" s="58" t="s">
        <v>351</v>
      </c>
      <c r="T317" s="23" t="s">
        <v>363</v>
      </c>
    </row>
    <row r="318" spans="1:20" s="23" customFormat="1" ht="27" customHeight="1">
      <c r="A318" s="26">
        <f t="shared" si="14"/>
        <v>311</v>
      </c>
      <c r="B318" s="26" t="s">
        <v>295</v>
      </c>
      <c r="C318" s="27" t="s">
        <v>305</v>
      </c>
      <c r="D318" s="54" t="s">
        <v>306</v>
      </c>
      <c r="E318" s="28">
        <v>10</v>
      </c>
      <c r="F318" s="1" t="s">
        <v>226</v>
      </c>
      <c r="G318" s="26" t="s">
        <v>170</v>
      </c>
      <c r="H318" s="31" t="s">
        <v>82</v>
      </c>
      <c r="I318" s="26" t="s">
        <v>97</v>
      </c>
      <c r="J318" s="26" t="s">
        <v>102</v>
      </c>
      <c r="K318" s="48">
        <v>12</v>
      </c>
      <c r="L318" s="29">
        <v>65000</v>
      </c>
      <c r="M318" s="30">
        <f t="shared" si="12"/>
        <v>780000</v>
      </c>
      <c r="N318" s="30"/>
      <c r="O318" s="30">
        <f t="shared" si="13"/>
        <v>780000</v>
      </c>
      <c r="P318" s="1" t="s">
        <v>98</v>
      </c>
      <c r="Q318" s="23" t="s">
        <v>124</v>
      </c>
      <c r="R318" s="23">
        <v>1</v>
      </c>
      <c r="S318" s="58" t="s">
        <v>351</v>
      </c>
      <c r="T318" s="23" t="s">
        <v>363</v>
      </c>
    </row>
    <row r="319" spans="1:20" s="23" customFormat="1" ht="27" customHeight="1">
      <c r="A319" s="26">
        <f t="shared" si="14"/>
        <v>312</v>
      </c>
      <c r="B319" s="26" t="s">
        <v>295</v>
      </c>
      <c r="C319" s="27" t="s">
        <v>305</v>
      </c>
      <c r="D319" s="54" t="s">
        <v>306</v>
      </c>
      <c r="E319" s="28">
        <v>10</v>
      </c>
      <c r="F319" s="1" t="s">
        <v>226</v>
      </c>
      <c r="G319" s="26" t="s">
        <v>507</v>
      </c>
      <c r="H319" s="31" t="s">
        <v>540</v>
      </c>
      <c r="I319" s="26" t="s">
        <v>97</v>
      </c>
      <c r="J319" s="26" t="s">
        <v>100</v>
      </c>
      <c r="K319" s="48">
        <v>2.2999999999999998</v>
      </c>
      <c r="L319" s="29">
        <v>65000</v>
      </c>
      <c r="M319" s="30">
        <f t="shared" si="12"/>
        <v>149500</v>
      </c>
      <c r="N319" s="30"/>
      <c r="O319" s="30">
        <f t="shared" si="13"/>
        <v>149500</v>
      </c>
      <c r="P319" s="1" t="s">
        <v>98</v>
      </c>
      <c r="Q319" s="23" t="s">
        <v>124</v>
      </c>
      <c r="R319" s="23">
        <v>1</v>
      </c>
      <c r="S319" s="58" t="s">
        <v>351</v>
      </c>
      <c r="T319" s="23" t="s">
        <v>363</v>
      </c>
    </row>
    <row r="320" spans="1:20" s="23" customFormat="1" ht="27" customHeight="1">
      <c r="A320" s="26">
        <f t="shared" si="14"/>
        <v>313</v>
      </c>
      <c r="B320" s="26" t="s">
        <v>295</v>
      </c>
      <c r="C320" s="27" t="s">
        <v>305</v>
      </c>
      <c r="D320" s="54" t="s">
        <v>306</v>
      </c>
      <c r="E320" s="28">
        <v>10</v>
      </c>
      <c r="F320" s="1" t="s">
        <v>226</v>
      </c>
      <c r="G320" s="26" t="s">
        <v>170</v>
      </c>
      <c r="H320" s="31" t="s">
        <v>82</v>
      </c>
      <c r="I320" s="26" t="s">
        <v>97</v>
      </c>
      <c r="J320" s="26" t="s">
        <v>100</v>
      </c>
      <c r="K320" s="48">
        <v>7.1</v>
      </c>
      <c r="L320" s="29">
        <v>65000</v>
      </c>
      <c r="M320" s="30">
        <f t="shared" si="12"/>
        <v>461500</v>
      </c>
      <c r="N320" s="30"/>
      <c r="O320" s="30">
        <f t="shared" si="13"/>
        <v>461500</v>
      </c>
      <c r="P320" s="1" t="s">
        <v>98</v>
      </c>
      <c r="Q320" s="23" t="s">
        <v>124</v>
      </c>
      <c r="R320" s="23">
        <v>1</v>
      </c>
      <c r="S320" s="58" t="s">
        <v>351</v>
      </c>
      <c r="T320" s="23" t="s">
        <v>363</v>
      </c>
    </row>
    <row r="321" spans="1:20" s="23" customFormat="1" ht="27" customHeight="1">
      <c r="A321" s="26">
        <f t="shared" si="14"/>
        <v>314</v>
      </c>
      <c r="B321" s="26" t="s">
        <v>295</v>
      </c>
      <c r="C321" s="27" t="s">
        <v>305</v>
      </c>
      <c r="D321" s="54" t="s">
        <v>306</v>
      </c>
      <c r="E321" s="28">
        <v>10</v>
      </c>
      <c r="F321" s="1" t="s">
        <v>226</v>
      </c>
      <c r="G321" s="26" t="s">
        <v>507</v>
      </c>
      <c r="H321" s="31" t="s">
        <v>540</v>
      </c>
      <c r="I321" s="26" t="s">
        <v>97</v>
      </c>
      <c r="J321" s="26" t="s">
        <v>101</v>
      </c>
      <c r="K321" s="48">
        <v>5.6</v>
      </c>
      <c r="L321" s="29">
        <v>65000</v>
      </c>
      <c r="M321" s="30">
        <f t="shared" si="12"/>
        <v>364000</v>
      </c>
      <c r="N321" s="30"/>
      <c r="O321" s="30">
        <f t="shared" si="13"/>
        <v>364000</v>
      </c>
      <c r="P321" s="1" t="s">
        <v>98</v>
      </c>
      <c r="Q321" s="23" t="s">
        <v>124</v>
      </c>
      <c r="R321" s="23">
        <v>1</v>
      </c>
      <c r="S321" s="58" t="s">
        <v>351</v>
      </c>
      <c r="T321" s="23" t="s">
        <v>363</v>
      </c>
    </row>
    <row r="322" spans="1:20" s="23" customFormat="1" ht="27" customHeight="1">
      <c r="A322" s="26">
        <f t="shared" si="14"/>
        <v>315</v>
      </c>
      <c r="B322" s="26" t="s">
        <v>295</v>
      </c>
      <c r="C322" s="27" t="s">
        <v>305</v>
      </c>
      <c r="D322" s="32" t="s">
        <v>306</v>
      </c>
      <c r="E322" s="28">
        <v>10</v>
      </c>
      <c r="F322" s="1" t="s">
        <v>226</v>
      </c>
      <c r="G322" s="26" t="s">
        <v>170</v>
      </c>
      <c r="H322" s="31" t="s">
        <v>82</v>
      </c>
      <c r="I322" s="26" t="s">
        <v>97</v>
      </c>
      <c r="J322" s="26" t="s">
        <v>101</v>
      </c>
      <c r="K322" s="48">
        <v>17.8</v>
      </c>
      <c r="L322" s="29">
        <v>65000</v>
      </c>
      <c r="M322" s="30">
        <f t="shared" si="12"/>
        <v>1157000</v>
      </c>
      <c r="N322" s="30"/>
      <c r="O322" s="30">
        <f t="shared" si="13"/>
        <v>1157000</v>
      </c>
      <c r="P322" s="1" t="s">
        <v>98</v>
      </c>
      <c r="Q322" s="23" t="s">
        <v>124</v>
      </c>
      <c r="R322" s="23">
        <v>1</v>
      </c>
      <c r="S322" s="58" t="s">
        <v>351</v>
      </c>
      <c r="T322" s="23" t="s">
        <v>363</v>
      </c>
    </row>
    <row r="323" spans="1:20" s="23" customFormat="1" ht="27" customHeight="1">
      <c r="A323" s="26">
        <f t="shared" si="14"/>
        <v>316</v>
      </c>
      <c r="B323" s="26" t="s">
        <v>181</v>
      </c>
      <c r="C323" s="27" t="s">
        <v>40</v>
      </c>
      <c r="D323" s="32" t="s">
        <v>108</v>
      </c>
      <c r="E323" s="28">
        <v>10</v>
      </c>
      <c r="F323" s="1" t="s">
        <v>226</v>
      </c>
      <c r="G323" s="26" t="s">
        <v>321</v>
      </c>
      <c r="H323" s="31" t="s">
        <v>340</v>
      </c>
      <c r="I323" s="26" t="s">
        <v>97</v>
      </c>
      <c r="J323" s="26" t="s">
        <v>96</v>
      </c>
      <c r="K323" s="48">
        <v>45</v>
      </c>
      <c r="L323" s="29">
        <v>65000</v>
      </c>
      <c r="M323" s="30">
        <f t="shared" si="12"/>
        <v>2925000</v>
      </c>
      <c r="N323" s="30"/>
      <c r="O323" s="30">
        <f t="shared" si="13"/>
        <v>2925000</v>
      </c>
      <c r="P323" s="1" t="s">
        <v>98</v>
      </c>
      <c r="Q323" s="23" t="s">
        <v>124</v>
      </c>
      <c r="R323" s="23">
        <v>45</v>
      </c>
      <c r="S323" s="58" t="s">
        <v>351</v>
      </c>
      <c r="T323" s="23" t="s">
        <v>363</v>
      </c>
    </row>
    <row r="324" spans="1:20" s="23" customFormat="1" ht="27" customHeight="1">
      <c r="A324" s="26">
        <f t="shared" si="14"/>
        <v>317</v>
      </c>
      <c r="B324" s="26" t="s">
        <v>181</v>
      </c>
      <c r="C324" s="27" t="s">
        <v>40</v>
      </c>
      <c r="D324" s="32" t="s">
        <v>108</v>
      </c>
      <c r="E324" s="28">
        <v>10</v>
      </c>
      <c r="F324" s="1" t="s">
        <v>226</v>
      </c>
      <c r="G324" s="26" t="s">
        <v>321</v>
      </c>
      <c r="H324" s="31" t="s">
        <v>340</v>
      </c>
      <c r="I324" s="26" t="s">
        <v>97</v>
      </c>
      <c r="J324" s="26" t="s">
        <v>102</v>
      </c>
      <c r="K324" s="48">
        <v>22.5</v>
      </c>
      <c r="L324" s="29">
        <v>65000</v>
      </c>
      <c r="M324" s="30">
        <f t="shared" si="12"/>
        <v>1462500</v>
      </c>
      <c r="N324" s="30"/>
      <c r="O324" s="30">
        <f t="shared" si="13"/>
        <v>1462500</v>
      </c>
      <c r="P324" s="1" t="s">
        <v>98</v>
      </c>
      <c r="Q324" s="23" t="s">
        <v>124</v>
      </c>
      <c r="R324" s="23">
        <v>30</v>
      </c>
      <c r="S324" s="58" t="s">
        <v>351</v>
      </c>
      <c r="T324" s="23" t="s">
        <v>363</v>
      </c>
    </row>
    <row r="325" spans="1:20" s="23" customFormat="1" ht="27" customHeight="1">
      <c r="A325" s="26">
        <f t="shared" si="14"/>
        <v>318</v>
      </c>
      <c r="B325" s="26" t="s">
        <v>181</v>
      </c>
      <c r="C325" s="27" t="s">
        <v>40</v>
      </c>
      <c r="D325" s="32" t="s">
        <v>108</v>
      </c>
      <c r="E325" s="28">
        <v>10</v>
      </c>
      <c r="F325" s="1" t="s">
        <v>226</v>
      </c>
      <c r="G325" s="26" t="s">
        <v>321</v>
      </c>
      <c r="H325" s="31" t="s">
        <v>340</v>
      </c>
      <c r="I325" s="26" t="s">
        <v>97</v>
      </c>
      <c r="J325" s="26" t="s">
        <v>100</v>
      </c>
      <c r="K325" s="48">
        <v>0.8</v>
      </c>
      <c r="L325" s="29">
        <v>65000</v>
      </c>
      <c r="M325" s="30">
        <f t="shared" si="12"/>
        <v>52000</v>
      </c>
      <c r="N325" s="30"/>
      <c r="O325" s="30">
        <f t="shared" si="13"/>
        <v>52000</v>
      </c>
      <c r="P325" s="1" t="s">
        <v>98</v>
      </c>
      <c r="Q325" s="23" t="s">
        <v>124</v>
      </c>
      <c r="R325" s="23">
        <v>1</v>
      </c>
      <c r="S325" s="58" t="s">
        <v>351</v>
      </c>
      <c r="T325" s="23" t="s">
        <v>363</v>
      </c>
    </row>
    <row r="326" spans="1:20" s="23" customFormat="1" ht="27" customHeight="1">
      <c r="A326" s="26">
        <f t="shared" si="14"/>
        <v>319</v>
      </c>
      <c r="B326" s="26" t="s">
        <v>181</v>
      </c>
      <c r="C326" s="27" t="s">
        <v>40</v>
      </c>
      <c r="D326" s="32" t="s">
        <v>108</v>
      </c>
      <c r="E326" s="28">
        <v>10</v>
      </c>
      <c r="F326" s="1" t="s">
        <v>226</v>
      </c>
      <c r="G326" s="26" t="s">
        <v>321</v>
      </c>
      <c r="H326" s="31" t="s">
        <v>340</v>
      </c>
      <c r="I326" s="26" t="s">
        <v>97</v>
      </c>
      <c r="J326" s="26" t="s">
        <v>101</v>
      </c>
      <c r="K326" s="48">
        <v>2.1</v>
      </c>
      <c r="L326" s="29">
        <v>65000</v>
      </c>
      <c r="M326" s="30">
        <f t="shared" si="12"/>
        <v>136500</v>
      </c>
      <c r="N326" s="30"/>
      <c r="O326" s="30">
        <f t="shared" si="13"/>
        <v>136500</v>
      </c>
      <c r="P326" s="1" t="s">
        <v>98</v>
      </c>
      <c r="Q326" s="23" t="s">
        <v>124</v>
      </c>
      <c r="R326" s="23">
        <v>1</v>
      </c>
      <c r="S326" s="58" t="s">
        <v>351</v>
      </c>
      <c r="T326" s="23" t="s">
        <v>363</v>
      </c>
    </row>
    <row r="327" spans="1:20" s="23" customFormat="1" ht="27" customHeight="1">
      <c r="A327" s="26">
        <f t="shared" si="14"/>
        <v>320</v>
      </c>
      <c r="B327" s="26" t="s">
        <v>119</v>
      </c>
      <c r="C327" s="27" t="s">
        <v>30</v>
      </c>
      <c r="D327" s="32" t="s">
        <v>104</v>
      </c>
      <c r="E327" s="28">
        <v>11</v>
      </c>
      <c r="F327" s="1" t="s">
        <v>203</v>
      </c>
      <c r="G327" s="26" t="s">
        <v>118</v>
      </c>
      <c r="H327" s="31" t="s">
        <v>202</v>
      </c>
      <c r="I327" s="26" t="s">
        <v>97</v>
      </c>
      <c r="J327" s="26" t="s">
        <v>96</v>
      </c>
      <c r="K327" s="48">
        <v>67.5</v>
      </c>
      <c r="L327" s="29">
        <v>65000</v>
      </c>
      <c r="M327" s="30">
        <f t="shared" si="12"/>
        <v>4387500</v>
      </c>
      <c r="N327" s="30"/>
      <c r="O327" s="30">
        <f t="shared" si="13"/>
        <v>4387500</v>
      </c>
      <c r="P327" s="1" t="s">
        <v>98</v>
      </c>
      <c r="Q327" s="23" t="s">
        <v>124</v>
      </c>
      <c r="R327" s="23">
        <v>1</v>
      </c>
      <c r="S327" s="58" t="s">
        <v>351</v>
      </c>
      <c r="T327" s="23" t="s">
        <v>363</v>
      </c>
    </row>
    <row r="328" spans="1:20" s="23" customFormat="1" ht="27" customHeight="1">
      <c r="A328" s="26">
        <f t="shared" si="14"/>
        <v>321</v>
      </c>
      <c r="B328" s="26" t="s">
        <v>119</v>
      </c>
      <c r="C328" s="27" t="s">
        <v>30</v>
      </c>
      <c r="D328" s="32" t="s">
        <v>104</v>
      </c>
      <c r="E328" s="28">
        <v>11</v>
      </c>
      <c r="F328" s="1" t="s">
        <v>203</v>
      </c>
      <c r="G328" s="26" t="s">
        <v>271</v>
      </c>
      <c r="H328" s="31" t="s">
        <v>3</v>
      </c>
      <c r="I328" s="26" t="s">
        <v>97</v>
      </c>
      <c r="J328" s="26" t="s">
        <v>96</v>
      </c>
      <c r="K328" s="48">
        <v>67.5</v>
      </c>
      <c r="L328" s="29">
        <v>65000</v>
      </c>
      <c r="M328" s="30">
        <f t="shared" ref="M328:M391" si="15">L328*K328</f>
        <v>4387500</v>
      </c>
      <c r="N328" s="30"/>
      <c r="O328" s="30">
        <f t="shared" si="13"/>
        <v>4387500</v>
      </c>
      <c r="P328" s="1" t="s">
        <v>98</v>
      </c>
      <c r="Q328" s="23" t="s">
        <v>124</v>
      </c>
      <c r="R328" s="23">
        <v>1</v>
      </c>
      <c r="S328" s="58" t="s">
        <v>351</v>
      </c>
      <c r="T328" s="23" t="s">
        <v>363</v>
      </c>
    </row>
    <row r="329" spans="1:20" s="23" customFormat="1" ht="27" customHeight="1">
      <c r="A329" s="26">
        <f t="shared" si="14"/>
        <v>322</v>
      </c>
      <c r="B329" s="26" t="s">
        <v>119</v>
      </c>
      <c r="C329" s="27" t="s">
        <v>30</v>
      </c>
      <c r="D329" s="54" t="s">
        <v>104</v>
      </c>
      <c r="E329" s="28">
        <v>11</v>
      </c>
      <c r="F329" s="1" t="s">
        <v>203</v>
      </c>
      <c r="G329" s="26" t="s">
        <v>118</v>
      </c>
      <c r="H329" s="31" t="s">
        <v>202</v>
      </c>
      <c r="I329" s="26" t="s">
        <v>97</v>
      </c>
      <c r="J329" s="26" t="s">
        <v>100</v>
      </c>
      <c r="K329" s="48">
        <v>1.2</v>
      </c>
      <c r="L329" s="29">
        <v>65000</v>
      </c>
      <c r="M329" s="30">
        <f t="shared" si="15"/>
        <v>78000</v>
      </c>
      <c r="N329" s="30"/>
      <c r="O329" s="30">
        <f t="shared" ref="O329:O392" si="16">M329-N329</f>
        <v>78000</v>
      </c>
      <c r="P329" s="1" t="s">
        <v>98</v>
      </c>
      <c r="Q329" s="23" t="s">
        <v>131</v>
      </c>
      <c r="R329" s="23">
        <v>45</v>
      </c>
      <c r="S329" s="58" t="s">
        <v>351</v>
      </c>
      <c r="T329" s="23" t="s">
        <v>366</v>
      </c>
    </row>
    <row r="330" spans="1:20" s="23" customFormat="1" ht="27" customHeight="1">
      <c r="A330" s="26">
        <f t="shared" ref="A330:A393" si="17">A329+1</f>
        <v>323</v>
      </c>
      <c r="B330" s="26" t="s">
        <v>119</v>
      </c>
      <c r="C330" s="27" t="s">
        <v>30</v>
      </c>
      <c r="D330" s="54" t="s">
        <v>104</v>
      </c>
      <c r="E330" s="28">
        <v>11</v>
      </c>
      <c r="F330" s="1" t="s">
        <v>203</v>
      </c>
      <c r="G330" s="26" t="s">
        <v>271</v>
      </c>
      <c r="H330" s="31" t="s">
        <v>3</v>
      </c>
      <c r="I330" s="26" t="s">
        <v>97</v>
      </c>
      <c r="J330" s="26" t="s">
        <v>100</v>
      </c>
      <c r="K330" s="48">
        <v>2.4</v>
      </c>
      <c r="L330" s="29">
        <v>65000</v>
      </c>
      <c r="M330" s="30">
        <f t="shared" si="15"/>
        <v>156000</v>
      </c>
      <c r="N330" s="30"/>
      <c r="O330" s="30">
        <f t="shared" si="16"/>
        <v>156000</v>
      </c>
      <c r="P330" s="1" t="s">
        <v>98</v>
      </c>
      <c r="Q330" s="23" t="s">
        <v>131</v>
      </c>
      <c r="R330" s="23">
        <v>1</v>
      </c>
      <c r="S330" s="58" t="s">
        <v>351</v>
      </c>
      <c r="T330" s="23" t="s">
        <v>366</v>
      </c>
    </row>
    <row r="331" spans="1:20" s="23" customFormat="1" ht="27" customHeight="1">
      <c r="A331" s="26">
        <f t="shared" si="17"/>
        <v>324</v>
      </c>
      <c r="B331" s="26" t="s">
        <v>119</v>
      </c>
      <c r="C331" s="27" t="s">
        <v>30</v>
      </c>
      <c r="D331" s="54" t="s">
        <v>104</v>
      </c>
      <c r="E331" s="28">
        <v>11</v>
      </c>
      <c r="F331" s="1" t="s">
        <v>203</v>
      </c>
      <c r="G331" s="26" t="s">
        <v>118</v>
      </c>
      <c r="H331" s="31" t="s">
        <v>202</v>
      </c>
      <c r="I331" s="26" t="s">
        <v>97</v>
      </c>
      <c r="J331" s="26" t="s">
        <v>101</v>
      </c>
      <c r="K331" s="48">
        <v>3</v>
      </c>
      <c r="L331" s="29">
        <v>65000</v>
      </c>
      <c r="M331" s="30">
        <f t="shared" si="15"/>
        <v>195000</v>
      </c>
      <c r="N331" s="30"/>
      <c r="O331" s="30">
        <f t="shared" si="16"/>
        <v>195000</v>
      </c>
      <c r="P331" s="1" t="s">
        <v>98</v>
      </c>
      <c r="Q331" s="23" t="s">
        <v>131</v>
      </c>
      <c r="R331" s="23">
        <v>1</v>
      </c>
      <c r="S331" s="58" t="s">
        <v>351</v>
      </c>
      <c r="T331" s="23" t="s">
        <v>366</v>
      </c>
    </row>
    <row r="332" spans="1:20" s="23" customFormat="1" ht="27" customHeight="1">
      <c r="A332" s="26">
        <f t="shared" si="17"/>
        <v>325</v>
      </c>
      <c r="B332" s="26" t="s">
        <v>119</v>
      </c>
      <c r="C332" s="27" t="s">
        <v>30</v>
      </c>
      <c r="D332" s="54" t="s">
        <v>104</v>
      </c>
      <c r="E332" s="28">
        <v>11</v>
      </c>
      <c r="F332" s="1" t="s">
        <v>203</v>
      </c>
      <c r="G332" s="26" t="s">
        <v>271</v>
      </c>
      <c r="H332" s="31" t="s">
        <v>3</v>
      </c>
      <c r="I332" s="26" t="s">
        <v>97</v>
      </c>
      <c r="J332" s="26" t="s">
        <v>101</v>
      </c>
      <c r="K332" s="48">
        <v>6</v>
      </c>
      <c r="L332" s="29">
        <v>65000</v>
      </c>
      <c r="M332" s="30">
        <f t="shared" si="15"/>
        <v>390000</v>
      </c>
      <c r="N332" s="30"/>
      <c r="O332" s="30">
        <f t="shared" si="16"/>
        <v>390000</v>
      </c>
      <c r="P332" s="1" t="s">
        <v>98</v>
      </c>
      <c r="Q332" s="23" t="s">
        <v>129</v>
      </c>
      <c r="R332" s="23">
        <v>30</v>
      </c>
      <c r="S332" s="58" t="s">
        <v>351</v>
      </c>
      <c r="T332" s="23" t="s">
        <v>365</v>
      </c>
    </row>
    <row r="333" spans="1:20" s="23" customFormat="1" ht="27" customHeight="1">
      <c r="A333" s="26">
        <f t="shared" si="17"/>
        <v>326</v>
      </c>
      <c r="B333" s="26" t="s">
        <v>413</v>
      </c>
      <c r="C333" s="27" t="s">
        <v>14</v>
      </c>
      <c r="D333" s="54" t="s">
        <v>461</v>
      </c>
      <c r="E333" s="28">
        <v>11</v>
      </c>
      <c r="F333" s="1" t="s">
        <v>215</v>
      </c>
      <c r="G333" s="26" t="s">
        <v>508</v>
      </c>
      <c r="H333" s="31" t="s">
        <v>541</v>
      </c>
      <c r="I333" s="26" t="s">
        <v>97</v>
      </c>
      <c r="J333" s="26" t="s">
        <v>96</v>
      </c>
      <c r="K333" s="48">
        <v>67.5</v>
      </c>
      <c r="L333" s="29">
        <v>65000</v>
      </c>
      <c r="M333" s="30">
        <f t="shared" si="15"/>
        <v>4387500</v>
      </c>
      <c r="N333" s="30"/>
      <c r="O333" s="30">
        <f t="shared" si="16"/>
        <v>4387500</v>
      </c>
      <c r="P333" s="1" t="s">
        <v>98</v>
      </c>
      <c r="Q333" s="23" t="s">
        <v>129</v>
      </c>
      <c r="R333" s="23">
        <v>1</v>
      </c>
      <c r="S333" s="58" t="s">
        <v>351</v>
      </c>
      <c r="T333" s="23" t="s">
        <v>365</v>
      </c>
    </row>
    <row r="334" spans="1:20" s="23" customFormat="1" ht="27" customHeight="1">
      <c r="A334" s="26">
        <f t="shared" si="17"/>
        <v>327</v>
      </c>
      <c r="B334" s="26" t="s">
        <v>413</v>
      </c>
      <c r="C334" s="27" t="s">
        <v>14</v>
      </c>
      <c r="D334" s="54" t="s">
        <v>461</v>
      </c>
      <c r="E334" s="28">
        <v>11</v>
      </c>
      <c r="F334" s="1" t="s">
        <v>215</v>
      </c>
      <c r="G334" s="26" t="s">
        <v>508</v>
      </c>
      <c r="H334" s="31" t="s">
        <v>541</v>
      </c>
      <c r="I334" s="26" t="s">
        <v>97</v>
      </c>
      <c r="J334" s="26" t="s">
        <v>100</v>
      </c>
      <c r="K334" s="48">
        <v>1.1000000000000001</v>
      </c>
      <c r="L334" s="29">
        <v>65000</v>
      </c>
      <c r="M334" s="30">
        <f t="shared" si="15"/>
        <v>71500</v>
      </c>
      <c r="N334" s="30"/>
      <c r="O334" s="30">
        <f t="shared" si="16"/>
        <v>71500</v>
      </c>
      <c r="P334" s="1" t="s">
        <v>98</v>
      </c>
      <c r="Q334" s="23" t="s">
        <v>129</v>
      </c>
      <c r="R334" s="23">
        <v>1</v>
      </c>
      <c r="S334" s="58" t="s">
        <v>351</v>
      </c>
      <c r="T334" s="23" t="s">
        <v>365</v>
      </c>
    </row>
    <row r="335" spans="1:20" s="23" customFormat="1" ht="27" customHeight="1">
      <c r="A335" s="26">
        <f t="shared" si="17"/>
        <v>328</v>
      </c>
      <c r="B335" s="26" t="s">
        <v>413</v>
      </c>
      <c r="C335" s="27" t="s">
        <v>14</v>
      </c>
      <c r="D335" s="54" t="s">
        <v>461</v>
      </c>
      <c r="E335" s="28">
        <v>11</v>
      </c>
      <c r="F335" s="1" t="s">
        <v>215</v>
      </c>
      <c r="G335" s="26" t="s">
        <v>508</v>
      </c>
      <c r="H335" s="31" t="s">
        <v>541</v>
      </c>
      <c r="I335" s="26" t="s">
        <v>97</v>
      </c>
      <c r="J335" s="26" t="s">
        <v>101</v>
      </c>
      <c r="K335" s="48">
        <v>2.8</v>
      </c>
      <c r="L335" s="29">
        <v>65000</v>
      </c>
      <c r="M335" s="30">
        <f t="shared" si="15"/>
        <v>182000</v>
      </c>
      <c r="N335" s="30"/>
      <c r="O335" s="30">
        <f t="shared" si="16"/>
        <v>182000</v>
      </c>
      <c r="P335" s="1" t="s">
        <v>98</v>
      </c>
      <c r="Q335" s="23" t="s">
        <v>133</v>
      </c>
      <c r="R335" s="23">
        <v>45</v>
      </c>
      <c r="S335" s="58" t="s">
        <v>351</v>
      </c>
      <c r="T335" s="23" t="s">
        <v>367</v>
      </c>
    </row>
    <row r="336" spans="1:20" s="23" customFormat="1" ht="27" customHeight="1">
      <c r="A336" s="26">
        <f t="shared" si="17"/>
        <v>329</v>
      </c>
      <c r="B336" s="26" t="s">
        <v>414</v>
      </c>
      <c r="C336" s="27" t="s">
        <v>462</v>
      </c>
      <c r="D336" s="54" t="s">
        <v>303</v>
      </c>
      <c r="E336" s="28">
        <v>11</v>
      </c>
      <c r="F336" s="1" t="s">
        <v>215</v>
      </c>
      <c r="G336" s="26" t="s">
        <v>121</v>
      </c>
      <c r="H336" s="31" t="s">
        <v>204</v>
      </c>
      <c r="I336" s="26" t="s">
        <v>97</v>
      </c>
      <c r="J336" s="26" t="s">
        <v>96</v>
      </c>
      <c r="K336" s="48">
        <v>45</v>
      </c>
      <c r="L336" s="29">
        <v>65000</v>
      </c>
      <c r="M336" s="30">
        <f t="shared" si="15"/>
        <v>2925000</v>
      </c>
      <c r="N336" s="30"/>
      <c r="O336" s="30">
        <f t="shared" si="16"/>
        <v>2925000</v>
      </c>
      <c r="P336" s="1" t="s">
        <v>98</v>
      </c>
      <c r="Q336" s="23" t="s">
        <v>133</v>
      </c>
      <c r="R336" s="23">
        <v>1</v>
      </c>
      <c r="S336" s="58" t="s">
        <v>351</v>
      </c>
      <c r="T336" s="23" t="s">
        <v>367</v>
      </c>
    </row>
    <row r="337" spans="1:20" s="23" customFormat="1" ht="27" customHeight="1">
      <c r="A337" s="26">
        <f t="shared" si="17"/>
        <v>330</v>
      </c>
      <c r="B337" s="26" t="s">
        <v>414</v>
      </c>
      <c r="C337" s="27" t="s">
        <v>462</v>
      </c>
      <c r="D337" s="54" t="s">
        <v>303</v>
      </c>
      <c r="E337" s="28">
        <v>11</v>
      </c>
      <c r="F337" s="1" t="s">
        <v>215</v>
      </c>
      <c r="G337" s="26" t="s">
        <v>121</v>
      </c>
      <c r="H337" s="31" t="s">
        <v>204</v>
      </c>
      <c r="I337" s="26" t="s">
        <v>97</v>
      </c>
      <c r="J337" s="26" t="s">
        <v>100</v>
      </c>
      <c r="K337" s="48">
        <v>1.2</v>
      </c>
      <c r="L337" s="29">
        <v>65000</v>
      </c>
      <c r="M337" s="30">
        <f t="shared" si="15"/>
        <v>78000</v>
      </c>
      <c r="N337" s="30"/>
      <c r="O337" s="30">
        <f t="shared" si="16"/>
        <v>78000</v>
      </c>
      <c r="P337" s="1" t="s">
        <v>98</v>
      </c>
      <c r="Q337" s="23" t="s">
        <v>133</v>
      </c>
      <c r="R337" s="23">
        <v>1</v>
      </c>
      <c r="S337" s="58" t="s">
        <v>351</v>
      </c>
      <c r="T337" s="23" t="s">
        <v>367</v>
      </c>
    </row>
    <row r="338" spans="1:20" s="23" customFormat="1" ht="27" customHeight="1">
      <c r="A338" s="26">
        <f t="shared" si="17"/>
        <v>331</v>
      </c>
      <c r="B338" s="26" t="s">
        <v>414</v>
      </c>
      <c r="C338" s="27" t="s">
        <v>462</v>
      </c>
      <c r="D338" s="54" t="s">
        <v>303</v>
      </c>
      <c r="E338" s="28">
        <v>11</v>
      </c>
      <c r="F338" s="1" t="s">
        <v>215</v>
      </c>
      <c r="G338" s="26" t="s">
        <v>121</v>
      </c>
      <c r="H338" s="31" t="s">
        <v>204</v>
      </c>
      <c r="I338" s="26" t="s">
        <v>97</v>
      </c>
      <c r="J338" s="26" t="s">
        <v>101</v>
      </c>
      <c r="K338" s="48">
        <v>3</v>
      </c>
      <c r="L338" s="29">
        <v>65000</v>
      </c>
      <c r="M338" s="30">
        <f t="shared" si="15"/>
        <v>195000</v>
      </c>
      <c r="N338" s="30"/>
      <c r="O338" s="30">
        <f t="shared" si="16"/>
        <v>195000</v>
      </c>
      <c r="P338" s="1" t="s">
        <v>98</v>
      </c>
      <c r="Q338" s="23" t="s">
        <v>133</v>
      </c>
      <c r="R338" s="23">
        <v>30</v>
      </c>
      <c r="S338" s="58" t="s">
        <v>351</v>
      </c>
      <c r="T338" s="23" t="s">
        <v>367</v>
      </c>
    </row>
    <row r="339" spans="1:20" s="23" customFormat="1" ht="27" customHeight="1">
      <c r="A339" s="26">
        <f t="shared" si="17"/>
        <v>332</v>
      </c>
      <c r="B339" s="26" t="s">
        <v>415</v>
      </c>
      <c r="C339" s="27" t="s">
        <v>463</v>
      </c>
      <c r="D339" s="54" t="s">
        <v>137</v>
      </c>
      <c r="E339" s="28">
        <v>11</v>
      </c>
      <c r="F339" s="1" t="s">
        <v>269</v>
      </c>
      <c r="G339" s="26" t="s">
        <v>308</v>
      </c>
      <c r="H339" s="31" t="s">
        <v>328</v>
      </c>
      <c r="I339" s="26" t="s">
        <v>97</v>
      </c>
      <c r="J339" s="26" t="s">
        <v>96</v>
      </c>
      <c r="K339" s="48">
        <v>67.5</v>
      </c>
      <c r="L339" s="29">
        <v>65000</v>
      </c>
      <c r="M339" s="30">
        <f t="shared" si="15"/>
        <v>4387500</v>
      </c>
      <c r="N339" s="30"/>
      <c r="O339" s="30">
        <f t="shared" si="16"/>
        <v>4387500</v>
      </c>
      <c r="P339" s="1" t="s">
        <v>98</v>
      </c>
      <c r="Q339" s="23" t="s">
        <v>133</v>
      </c>
      <c r="R339" s="23">
        <v>1</v>
      </c>
      <c r="S339" s="58" t="s">
        <v>351</v>
      </c>
      <c r="T339" s="23" t="s">
        <v>367</v>
      </c>
    </row>
    <row r="340" spans="1:20" s="23" customFormat="1" ht="27" customHeight="1">
      <c r="A340" s="26">
        <f t="shared" si="17"/>
        <v>333</v>
      </c>
      <c r="B340" s="26" t="s">
        <v>415</v>
      </c>
      <c r="C340" s="27" t="s">
        <v>463</v>
      </c>
      <c r="D340" s="54" t="s">
        <v>137</v>
      </c>
      <c r="E340" s="28">
        <v>11</v>
      </c>
      <c r="F340" s="1" t="s">
        <v>269</v>
      </c>
      <c r="G340" s="26" t="s">
        <v>308</v>
      </c>
      <c r="H340" s="31" t="s">
        <v>328</v>
      </c>
      <c r="I340" s="26" t="s">
        <v>97</v>
      </c>
      <c r="J340" s="26" t="s">
        <v>100</v>
      </c>
      <c r="K340" s="48">
        <v>0.8</v>
      </c>
      <c r="L340" s="29">
        <v>65000</v>
      </c>
      <c r="M340" s="30">
        <f t="shared" si="15"/>
        <v>52000</v>
      </c>
      <c r="N340" s="30"/>
      <c r="O340" s="30">
        <f t="shared" si="16"/>
        <v>52000</v>
      </c>
      <c r="P340" s="1" t="s">
        <v>98</v>
      </c>
      <c r="Q340" s="23" t="s">
        <v>133</v>
      </c>
      <c r="R340" s="23">
        <v>1</v>
      </c>
      <c r="S340" s="58" t="s">
        <v>351</v>
      </c>
      <c r="T340" s="23" t="s">
        <v>367</v>
      </c>
    </row>
    <row r="341" spans="1:20" s="23" customFormat="1" ht="27" customHeight="1">
      <c r="A341" s="26">
        <f t="shared" si="17"/>
        <v>334</v>
      </c>
      <c r="B341" s="26" t="s">
        <v>415</v>
      </c>
      <c r="C341" s="27" t="s">
        <v>463</v>
      </c>
      <c r="D341" s="54" t="s">
        <v>137</v>
      </c>
      <c r="E341" s="28">
        <v>11</v>
      </c>
      <c r="F341" s="1" t="s">
        <v>269</v>
      </c>
      <c r="G341" s="26" t="s">
        <v>308</v>
      </c>
      <c r="H341" s="31" t="s">
        <v>328</v>
      </c>
      <c r="I341" s="26" t="s">
        <v>97</v>
      </c>
      <c r="J341" s="26" t="s">
        <v>101</v>
      </c>
      <c r="K341" s="48">
        <v>2.1</v>
      </c>
      <c r="L341" s="29">
        <v>65000</v>
      </c>
      <c r="M341" s="30">
        <f t="shared" si="15"/>
        <v>136500</v>
      </c>
      <c r="N341" s="30"/>
      <c r="O341" s="30">
        <f t="shared" si="16"/>
        <v>136500</v>
      </c>
      <c r="P341" s="1" t="s">
        <v>98</v>
      </c>
      <c r="Q341" s="23" t="s">
        <v>133</v>
      </c>
      <c r="R341" s="23">
        <v>45</v>
      </c>
      <c r="S341" s="58" t="s">
        <v>351</v>
      </c>
      <c r="T341" s="23" t="s">
        <v>367</v>
      </c>
    </row>
    <row r="342" spans="1:20" s="23" customFormat="1" ht="27" customHeight="1">
      <c r="A342" s="26">
        <f t="shared" si="17"/>
        <v>335</v>
      </c>
      <c r="B342" s="26" t="s">
        <v>416</v>
      </c>
      <c r="C342" s="27" t="s">
        <v>464</v>
      </c>
      <c r="D342" s="54" t="s">
        <v>36</v>
      </c>
      <c r="E342" s="28">
        <v>11</v>
      </c>
      <c r="F342" s="1" t="s">
        <v>269</v>
      </c>
      <c r="G342" s="26" t="s">
        <v>309</v>
      </c>
      <c r="H342" s="31" t="s">
        <v>329</v>
      </c>
      <c r="I342" s="26" t="s">
        <v>97</v>
      </c>
      <c r="J342" s="26" t="s">
        <v>96</v>
      </c>
      <c r="K342" s="48">
        <v>67.5</v>
      </c>
      <c r="L342" s="29">
        <v>65000</v>
      </c>
      <c r="M342" s="30">
        <f t="shared" si="15"/>
        <v>4387500</v>
      </c>
      <c r="N342" s="30"/>
      <c r="O342" s="30">
        <f t="shared" si="16"/>
        <v>4387500</v>
      </c>
      <c r="P342" s="1" t="s">
        <v>98</v>
      </c>
      <c r="Q342" s="23" t="s">
        <v>133</v>
      </c>
      <c r="R342" s="23">
        <v>1</v>
      </c>
      <c r="S342" s="58" t="s">
        <v>351</v>
      </c>
      <c r="T342" s="23" t="s">
        <v>367</v>
      </c>
    </row>
    <row r="343" spans="1:20" s="23" customFormat="1" ht="27" customHeight="1">
      <c r="A343" s="26">
        <f t="shared" si="17"/>
        <v>336</v>
      </c>
      <c r="B343" s="26" t="s">
        <v>416</v>
      </c>
      <c r="C343" s="27" t="s">
        <v>464</v>
      </c>
      <c r="D343" s="54" t="s">
        <v>36</v>
      </c>
      <c r="E343" s="28">
        <v>11</v>
      </c>
      <c r="F343" s="1" t="s">
        <v>269</v>
      </c>
      <c r="G343" s="26" t="s">
        <v>309</v>
      </c>
      <c r="H343" s="31" t="s">
        <v>329</v>
      </c>
      <c r="I343" s="26" t="s">
        <v>97</v>
      </c>
      <c r="J343" s="26" t="s">
        <v>100</v>
      </c>
      <c r="K343" s="48">
        <v>0.8</v>
      </c>
      <c r="L343" s="29">
        <v>65000</v>
      </c>
      <c r="M343" s="30">
        <f t="shared" si="15"/>
        <v>52000</v>
      </c>
      <c r="N343" s="30"/>
      <c r="O343" s="30">
        <f t="shared" si="16"/>
        <v>52000</v>
      </c>
      <c r="P343" s="1" t="s">
        <v>98</v>
      </c>
      <c r="Q343" s="23" t="s">
        <v>133</v>
      </c>
      <c r="R343" s="23">
        <v>1</v>
      </c>
      <c r="S343" s="58" t="s">
        <v>351</v>
      </c>
      <c r="T343" s="23" t="s">
        <v>367</v>
      </c>
    </row>
    <row r="344" spans="1:20" s="23" customFormat="1" ht="27" customHeight="1">
      <c r="A344" s="26">
        <f t="shared" si="17"/>
        <v>337</v>
      </c>
      <c r="B344" s="26" t="s">
        <v>416</v>
      </c>
      <c r="C344" s="27" t="s">
        <v>464</v>
      </c>
      <c r="D344" s="54" t="s">
        <v>36</v>
      </c>
      <c r="E344" s="28">
        <v>11</v>
      </c>
      <c r="F344" s="1" t="s">
        <v>269</v>
      </c>
      <c r="G344" s="26" t="s">
        <v>309</v>
      </c>
      <c r="H344" s="31" t="s">
        <v>329</v>
      </c>
      <c r="I344" s="26" t="s">
        <v>97</v>
      </c>
      <c r="J344" s="26" t="s">
        <v>101</v>
      </c>
      <c r="K344" s="48">
        <v>2.1</v>
      </c>
      <c r="L344" s="29">
        <v>65000</v>
      </c>
      <c r="M344" s="30">
        <f t="shared" si="15"/>
        <v>136500</v>
      </c>
      <c r="N344" s="30"/>
      <c r="O344" s="30">
        <f t="shared" si="16"/>
        <v>136500</v>
      </c>
      <c r="P344" s="1" t="s">
        <v>98</v>
      </c>
      <c r="Q344" s="23" t="s">
        <v>133</v>
      </c>
      <c r="R344" s="23">
        <v>45</v>
      </c>
      <c r="S344" s="58" t="s">
        <v>351</v>
      </c>
      <c r="T344" s="23" t="s">
        <v>367</v>
      </c>
    </row>
    <row r="345" spans="1:20" s="23" customFormat="1" ht="27" customHeight="1">
      <c r="A345" s="26">
        <f t="shared" si="17"/>
        <v>338</v>
      </c>
      <c r="B345" s="26" t="s">
        <v>417</v>
      </c>
      <c r="C345" s="27" t="s">
        <v>34</v>
      </c>
      <c r="D345" s="54" t="s">
        <v>465</v>
      </c>
      <c r="E345" s="28">
        <v>12</v>
      </c>
      <c r="F345" s="1" t="s">
        <v>466</v>
      </c>
      <c r="G345" s="26" t="s">
        <v>509</v>
      </c>
      <c r="H345" s="31" t="s">
        <v>542</v>
      </c>
      <c r="I345" s="26" t="s">
        <v>97</v>
      </c>
      <c r="J345" s="26" t="s">
        <v>96</v>
      </c>
      <c r="K345" s="48">
        <v>67.5</v>
      </c>
      <c r="L345" s="29">
        <v>65000</v>
      </c>
      <c r="M345" s="30">
        <f t="shared" si="15"/>
        <v>4387500</v>
      </c>
      <c r="N345" s="30"/>
      <c r="O345" s="30">
        <f t="shared" si="16"/>
        <v>4387500</v>
      </c>
      <c r="P345" s="1" t="s">
        <v>98</v>
      </c>
      <c r="Q345" s="23" t="s">
        <v>133</v>
      </c>
      <c r="R345" s="23">
        <v>1</v>
      </c>
      <c r="S345" s="58" t="s">
        <v>351</v>
      </c>
      <c r="T345" s="23" t="s">
        <v>367</v>
      </c>
    </row>
    <row r="346" spans="1:20" s="23" customFormat="1" ht="27" customHeight="1">
      <c r="A346" s="26">
        <f t="shared" si="17"/>
        <v>339</v>
      </c>
      <c r="B346" s="26" t="s">
        <v>417</v>
      </c>
      <c r="C346" s="27" t="s">
        <v>34</v>
      </c>
      <c r="D346" s="54" t="s">
        <v>465</v>
      </c>
      <c r="E346" s="28">
        <v>12</v>
      </c>
      <c r="F346" s="1" t="s">
        <v>466</v>
      </c>
      <c r="G346" s="26" t="s">
        <v>509</v>
      </c>
      <c r="H346" s="31" t="s">
        <v>542</v>
      </c>
      <c r="I346" s="26" t="s">
        <v>97</v>
      </c>
      <c r="J346" s="26" t="s">
        <v>100</v>
      </c>
      <c r="K346" s="48">
        <v>1</v>
      </c>
      <c r="L346" s="29">
        <v>65000</v>
      </c>
      <c r="M346" s="30">
        <f t="shared" si="15"/>
        <v>65000</v>
      </c>
      <c r="N346" s="30"/>
      <c r="O346" s="30">
        <f t="shared" si="16"/>
        <v>65000</v>
      </c>
      <c r="P346" s="1" t="s">
        <v>98</v>
      </c>
      <c r="Q346" s="23" t="s">
        <v>133</v>
      </c>
      <c r="R346" s="23">
        <v>1</v>
      </c>
      <c r="S346" s="58" t="s">
        <v>351</v>
      </c>
      <c r="T346" s="23" t="s">
        <v>367</v>
      </c>
    </row>
    <row r="347" spans="1:20" s="23" customFormat="1" ht="27" customHeight="1">
      <c r="A347" s="26">
        <f t="shared" si="17"/>
        <v>340</v>
      </c>
      <c r="B347" s="26" t="s">
        <v>417</v>
      </c>
      <c r="C347" s="27" t="s">
        <v>34</v>
      </c>
      <c r="D347" s="54" t="s">
        <v>465</v>
      </c>
      <c r="E347" s="28">
        <v>12</v>
      </c>
      <c r="F347" s="1" t="s">
        <v>466</v>
      </c>
      <c r="G347" s="26" t="s">
        <v>509</v>
      </c>
      <c r="H347" s="31" t="s">
        <v>542</v>
      </c>
      <c r="I347" s="26" t="s">
        <v>97</v>
      </c>
      <c r="J347" s="26" t="s">
        <v>101</v>
      </c>
      <c r="K347" s="48">
        <v>2.4</v>
      </c>
      <c r="L347" s="29">
        <v>65000</v>
      </c>
      <c r="M347" s="30">
        <f t="shared" si="15"/>
        <v>156000</v>
      </c>
      <c r="N347" s="30"/>
      <c r="O347" s="30">
        <f t="shared" si="16"/>
        <v>156000</v>
      </c>
      <c r="P347" s="1" t="s">
        <v>98</v>
      </c>
      <c r="Q347" s="23" t="s">
        <v>133</v>
      </c>
      <c r="R347" s="23">
        <v>45</v>
      </c>
      <c r="S347" s="58" t="s">
        <v>351</v>
      </c>
      <c r="T347" s="23" t="s">
        <v>367</v>
      </c>
    </row>
    <row r="348" spans="1:20" s="23" customFormat="1" ht="27" customHeight="1">
      <c r="A348" s="26">
        <f t="shared" si="17"/>
        <v>341</v>
      </c>
      <c r="B348" s="26" t="s">
        <v>160</v>
      </c>
      <c r="C348" s="27" t="s">
        <v>48</v>
      </c>
      <c r="D348" s="54" t="s">
        <v>49</v>
      </c>
      <c r="E348" s="28">
        <v>12</v>
      </c>
      <c r="F348" s="1" t="s">
        <v>222</v>
      </c>
      <c r="G348" s="26" t="s">
        <v>159</v>
      </c>
      <c r="H348" s="31" t="s">
        <v>77</v>
      </c>
      <c r="I348" s="26" t="s">
        <v>97</v>
      </c>
      <c r="J348" s="26" t="s">
        <v>96</v>
      </c>
      <c r="K348" s="48">
        <v>33</v>
      </c>
      <c r="L348" s="29">
        <v>65000</v>
      </c>
      <c r="M348" s="30">
        <f t="shared" si="15"/>
        <v>2145000</v>
      </c>
      <c r="N348" s="30"/>
      <c r="O348" s="30">
        <f t="shared" si="16"/>
        <v>2145000</v>
      </c>
      <c r="P348" s="1" t="s">
        <v>98</v>
      </c>
      <c r="Q348" s="23" t="s">
        <v>133</v>
      </c>
      <c r="R348" s="23">
        <v>45</v>
      </c>
      <c r="S348" s="58" t="s">
        <v>351</v>
      </c>
      <c r="T348" s="23" t="s">
        <v>367</v>
      </c>
    </row>
    <row r="349" spans="1:20" s="23" customFormat="1" ht="27" customHeight="1">
      <c r="A349" s="26">
        <f t="shared" si="17"/>
        <v>342</v>
      </c>
      <c r="B349" s="26" t="s">
        <v>160</v>
      </c>
      <c r="C349" s="27" t="s">
        <v>48</v>
      </c>
      <c r="D349" s="54" t="s">
        <v>49</v>
      </c>
      <c r="E349" s="28">
        <v>12</v>
      </c>
      <c r="F349" s="1" t="s">
        <v>222</v>
      </c>
      <c r="G349" s="26" t="s">
        <v>159</v>
      </c>
      <c r="H349" s="31" t="s">
        <v>77</v>
      </c>
      <c r="I349" s="26" t="s">
        <v>97</v>
      </c>
      <c r="J349" s="26" t="s">
        <v>102</v>
      </c>
      <c r="K349" s="48">
        <v>12</v>
      </c>
      <c r="L349" s="29">
        <v>65000</v>
      </c>
      <c r="M349" s="30">
        <f t="shared" si="15"/>
        <v>780000</v>
      </c>
      <c r="N349" s="30"/>
      <c r="O349" s="30">
        <f t="shared" si="16"/>
        <v>780000</v>
      </c>
      <c r="P349" s="1" t="s">
        <v>98</v>
      </c>
      <c r="Q349" s="23" t="s">
        <v>133</v>
      </c>
      <c r="R349" s="23">
        <v>1</v>
      </c>
      <c r="S349" s="58" t="s">
        <v>351</v>
      </c>
      <c r="T349" s="23" t="s">
        <v>367</v>
      </c>
    </row>
    <row r="350" spans="1:20" s="23" customFormat="1" ht="27" customHeight="1">
      <c r="A350" s="26">
        <f t="shared" si="17"/>
        <v>343</v>
      </c>
      <c r="B350" s="26" t="s">
        <v>160</v>
      </c>
      <c r="C350" s="27" t="s">
        <v>48</v>
      </c>
      <c r="D350" s="54" t="s">
        <v>49</v>
      </c>
      <c r="E350" s="28">
        <v>12</v>
      </c>
      <c r="F350" s="1" t="s">
        <v>222</v>
      </c>
      <c r="G350" s="26" t="s">
        <v>159</v>
      </c>
      <c r="H350" s="31" t="s">
        <v>77</v>
      </c>
      <c r="I350" s="26" t="s">
        <v>97</v>
      </c>
      <c r="J350" s="26" t="s">
        <v>102</v>
      </c>
      <c r="K350" s="48">
        <v>12</v>
      </c>
      <c r="L350" s="29">
        <v>65000</v>
      </c>
      <c r="M350" s="30">
        <f t="shared" si="15"/>
        <v>780000</v>
      </c>
      <c r="N350" s="30"/>
      <c r="O350" s="30">
        <f t="shared" si="16"/>
        <v>780000</v>
      </c>
      <c r="P350" s="1" t="s">
        <v>98</v>
      </c>
      <c r="Q350" s="23" t="s">
        <v>133</v>
      </c>
      <c r="R350" s="23">
        <v>1</v>
      </c>
      <c r="S350" s="58" t="s">
        <v>351</v>
      </c>
      <c r="T350" s="23" t="s">
        <v>367</v>
      </c>
    </row>
    <row r="351" spans="1:20" s="23" customFormat="1" ht="27" customHeight="1">
      <c r="A351" s="26">
        <f t="shared" si="17"/>
        <v>344</v>
      </c>
      <c r="B351" s="26" t="s">
        <v>160</v>
      </c>
      <c r="C351" s="27" t="s">
        <v>48</v>
      </c>
      <c r="D351" s="54" t="s">
        <v>49</v>
      </c>
      <c r="E351" s="28">
        <v>12</v>
      </c>
      <c r="F351" s="1" t="s">
        <v>222</v>
      </c>
      <c r="G351" s="26" t="s">
        <v>159</v>
      </c>
      <c r="H351" s="31" t="s">
        <v>77</v>
      </c>
      <c r="I351" s="26" t="s">
        <v>97</v>
      </c>
      <c r="J351" s="26" t="s">
        <v>102</v>
      </c>
      <c r="K351" s="48">
        <v>12</v>
      </c>
      <c r="L351" s="29">
        <v>65000</v>
      </c>
      <c r="M351" s="30">
        <f t="shared" si="15"/>
        <v>780000</v>
      </c>
      <c r="N351" s="30"/>
      <c r="O351" s="30">
        <f t="shared" si="16"/>
        <v>780000</v>
      </c>
      <c r="P351" s="1" t="s">
        <v>98</v>
      </c>
      <c r="Q351" s="23" t="s">
        <v>133</v>
      </c>
      <c r="R351" s="23">
        <v>1</v>
      </c>
      <c r="S351" s="58" t="s">
        <v>351</v>
      </c>
      <c r="T351" s="23" t="s">
        <v>367</v>
      </c>
    </row>
    <row r="352" spans="1:20" s="23" customFormat="1" ht="27" customHeight="1">
      <c r="A352" s="26">
        <f t="shared" si="17"/>
        <v>345</v>
      </c>
      <c r="B352" s="26" t="s">
        <v>160</v>
      </c>
      <c r="C352" s="27" t="s">
        <v>48</v>
      </c>
      <c r="D352" s="54" t="s">
        <v>49</v>
      </c>
      <c r="E352" s="28">
        <v>12</v>
      </c>
      <c r="F352" s="1" t="s">
        <v>222</v>
      </c>
      <c r="G352" s="26" t="s">
        <v>159</v>
      </c>
      <c r="H352" s="31" t="s">
        <v>77</v>
      </c>
      <c r="I352" s="26" t="s">
        <v>97</v>
      </c>
      <c r="J352" s="26" t="s">
        <v>100</v>
      </c>
      <c r="K352" s="48">
        <v>3.6</v>
      </c>
      <c r="L352" s="29">
        <v>65000</v>
      </c>
      <c r="M352" s="30">
        <f t="shared" si="15"/>
        <v>234000</v>
      </c>
      <c r="N352" s="30"/>
      <c r="O352" s="30">
        <f t="shared" si="16"/>
        <v>234000</v>
      </c>
      <c r="P352" s="1" t="s">
        <v>98</v>
      </c>
      <c r="Q352" s="23" t="s">
        <v>133</v>
      </c>
      <c r="R352" s="23">
        <v>1</v>
      </c>
      <c r="S352" s="58" t="s">
        <v>351</v>
      </c>
      <c r="T352" s="23" t="s">
        <v>367</v>
      </c>
    </row>
    <row r="353" spans="1:20" s="23" customFormat="1" ht="27" customHeight="1">
      <c r="A353" s="26">
        <f t="shared" si="17"/>
        <v>346</v>
      </c>
      <c r="B353" s="26" t="s">
        <v>160</v>
      </c>
      <c r="C353" s="27" t="s">
        <v>48</v>
      </c>
      <c r="D353" s="54" t="s">
        <v>49</v>
      </c>
      <c r="E353" s="28">
        <v>12</v>
      </c>
      <c r="F353" s="1" t="s">
        <v>222</v>
      </c>
      <c r="G353" s="26" t="s">
        <v>159</v>
      </c>
      <c r="H353" s="31" t="s">
        <v>77</v>
      </c>
      <c r="I353" s="26" t="s">
        <v>97</v>
      </c>
      <c r="J353" s="26" t="s">
        <v>101</v>
      </c>
      <c r="K353" s="48">
        <v>9</v>
      </c>
      <c r="L353" s="29">
        <v>65000</v>
      </c>
      <c r="M353" s="30">
        <f t="shared" si="15"/>
        <v>585000</v>
      </c>
      <c r="N353" s="30"/>
      <c r="O353" s="30">
        <f t="shared" si="16"/>
        <v>585000</v>
      </c>
      <c r="P353" s="1" t="s">
        <v>98</v>
      </c>
      <c r="Q353" s="23" t="s">
        <v>133</v>
      </c>
      <c r="R353" s="23">
        <v>45</v>
      </c>
      <c r="S353" s="58" t="s">
        <v>351</v>
      </c>
      <c r="T353" s="23" t="s">
        <v>367</v>
      </c>
    </row>
    <row r="354" spans="1:20" s="23" customFormat="1" ht="27" customHeight="1">
      <c r="A354" s="26">
        <f t="shared" si="17"/>
        <v>347</v>
      </c>
      <c r="B354" s="26" t="s">
        <v>161</v>
      </c>
      <c r="C354" s="27" t="s">
        <v>50</v>
      </c>
      <c r="D354" s="54" t="s">
        <v>7</v>
      </c>
      <c r="E354" s="28">
        <v>12</v>
      </c>
      <c r="F354" s="1" t="s">
        <v>222</v>
      </c>
      <c r="G354" s="26" t="s">
        <v>314</v>
      </c>
      <c r="H354" s="31" t="s">
        <v>334</v>
      </c>
      <c r="I354" s="26" t="s">
        <v>97</v>
      </c>
      <c r="J354" s="26" t="s">
        <v>96</v>
      </c>
      <c r="K354" s="48">
        <v>45</v>
      </c>
      <c r="L354" s="29">
        <v>65000</v>
      </c>
      <c r="M354" s="30">
        <f t="shared" si="15"/>
        <v>2925000</v>
      </c>
      <c r="N354" s="30"/>
      <c r="O354" s="30">
        <f t="shared" si="16"/>
        <v>2925000</v>
      </c>
      <c r="P354" s="1" t="s">
        <v>98</v>
      </c>
      <c r="Q354" s="23" t="s">
        <v>133</v>
      </c>
      <c r="R354" s="23">
        <v>1</v>
      </c>
      <c r="S354" s="58" t="s">
        <v>351</v>
      </c>
      <c r="T354" s="23" t="s">
        <v>367</v>
      </c>
    </row>
    <row r="355" spans="1:20" s="23" customFormat="1" ht="27" customHeight="1">
      <c r="A355" s="26">
        <f t="shared" si="17"/>
        <v>348</v>
      </c>
      <c r="B355" s="26" t="s">
        <v>161</v>
      </c>
      <c r="C355" s="27" t="s">
        <v>50</v>
      </c>
      <c r="D355" s="54" t="s">
        <v>7</v>
      </c>
      <c r="E355" s="28">
        <v>12</v>
      </c>
      <c r="F355" s="1" t="s">
        <v>222</v>
      </c>
      <c r="G355" s="26" t="s">
        <v>314</v>
      </c>
      <c r="H355" s="31" t="s">
        <v>334</v>
      </c>
      <c r="I355" s="26" t="s">
        <v>97</v>
      </c>
      <c r="J355" s="26" t="s">
        <v>100</v>
      </c>
      <c r="K355" s="48">
        <v>1.1000000000000001</v>
      </c>
      <c r="L355" s="29">
        <v>65000</v>
      </c>
      <c r="M355" s="30">
        <f t="shared" si="15"/>
        <v>71500</v>
      </c>
      <c r="N355" s="30"/>
      <c r="O355" s="30">
        <f t="shared" si="16"/>
        <v>71500</v>
      </c>
      <c r="P355" s="1" t="s">
        <v>98</v>
      </c>
      <c r="Q355" s="23" t="s">
        <v>133</v>
      </c>
      <c r="R355" s="23">
        <v>1</v>
      </c>
      <c r="S355" s="58" t="s">
        <v>351</v>
      </c>
      <c r="T355" s="23" t="s">
        <v>367</v>
      </c>
    </row>
    <row r="356" spans="1:20" s="23" customFormat="1" ht="27" customHeight="1">
      <c r="A356" s="26">
        <f t="shared" si="17"/>
        <v>349</v>
      </c>
      <c r="B356" s="26" t="s">
        <v>161</v>
      </c>
      <c r="C356" s="27" t="s">
        <v>50</v>
      </c>
      <c r="D356" s="32" t="s">
        <v>7</v>
      </c>
      <c r="E356" s="28">
        <v>12</v>
      </c>
      <c r="F356" s="1" t="s">
        <v>222</v>
      </c>
      <c r="G356" s="26" t="s">
        <v>314</v>
      </c>
      <c r="H356" s="31" t="s">
        <v>334</v>
      </c>
      <c r="I356" s="26" t="s">
        <v>97</v>
      </c>
      <c r="J356" s="26" t="s">
        <v>101</v>
      </c>
      <c r="K356" s="48">
        <v>2.6</v>
      </c>
      <c r="L356" s="29">
        <v>65000</v>
      </c>
      <c r="M356" s="30">
        <f t="shared" si="15"/>
        <v>169000</v>
      </c>
      <c r="N356" s="30"/>
      <c r="O356" s="30">
        <f t="shared" si="16"/>
        <v>169000</v>
      </c>
      <c r="P356" s="1" t="s">
        <v>98</v>
      </c>
      <c r="Q356" s="23" t="s">
        <v>128</v>
      </c>
      <c r="R356" s="23">
        <v>45</v>
      </c>
      <c r="S356" s="58" t="s">
        <v>351</v>
      </c>
      <c r="T356" s="23" t="s">
        <v>364</v>
      </c>
    </row>
    <row r="357" spans="1:20" s="23" customFormat="1" ht="27" customHeight="1">
      <c r="A357" s="26">
        <f t="shared" si="17"/>
        <v>350</v>
      </c>
      <c r="B357" s="26" t="s">
        <v>418</v>
      </c>
      <c r="C357" s="27" t="s">
        <v>467</v>
      </c>
      <c r="D357" s="32" t="s">
        <v>16</v>
      </c>
      <c r="E357" s="28">
        <v>23</v>
      </c>
      <c r="F357" s="1" t="s">
        <v>354</v>
      </c>
      <c r="G357" s="26" t="s">
        <v>156</v>
      </c>
      <c r="H357" s="31" t="s">
        <v>74</v>
      </c>
      <c r="I357" s="26" t="s">
        <v>97</v>
      </c>
      <c r="J357" s="26" t="s">
        <v>96</v>
      </c>
      <c r="K357" s="48">
        <v>67.5</v>
      </c>
      <c r="L357" s="29">
        <v>65000</v>
      </c>
      <c r="M357" s="30">
        <f t="shared" si="15"/>
        <v>4387500</v>
      </c>
      <c r="N357" s="30"/>
      <c r="O357" s="30">
        <f t="shared" si="16"/>
        <v>4387500</v>
      </c>
      <c r="P357" s="1" t="s">
        <v>98</v>
      </c>
      <c r="Q357" s="23" t="s">
        <v>128</v>
      </c>
      <c r="R357" s="23">
        <v>1</v>
      </c>
      <c r="S357" s="58" t="s">
        <v>351</v>
      </c>
      <c r="T357" s="23" t="s">
        <v>364</v>
      </c>
    </row>
    <row r="358" spans="1:20" s="23" customFormat="1" ht="27" customHeight="1">
      <c r="A358" s="26">
        <f t="shared" si="17"/>
        <v>351</v>
      </c>
      <c r="B358" s="26" t="s">
        <v>418</v>
      </c>
      <c r="C358" s="27" t="s">
        <v>467</v>
      </c>
      <c r="D358" s="32" t="s">
        <v>16</v>
      </c>
      <c r="E358" s="28">
        <v>23</v>
      </c>
      <c r="F358" s="1" t="s">
        <v>354</v>
      </c>
      <c r="G358" s="26" t="s">
        <v>156</v>
      </c>
      <c r="H358" s="31" t="s">
        <v>74</v>
      </c>
      <c r="I358" s="26" t="s">
        <v>97</v>
      </c>
      <c r="J358" s="26" t="s">
        <v>100</v>
      </c>
      <c r="K358" s="48">
        <v>1.6</v>
      </c>
      <c r="L358" s="29">
        <v>65000</v>
      </c>
      <c r="M358" s="30">
        <f t="shared" si="15"/>
        <v>104000</v>
      </c>
      <c r="N358" s="30"/>
      <c r="O358" s="30">
        <f t="shared" si="16"/>
        <v>104000</v>
      </c>
      <c r="P358" s="1" t="s">
        <v>98</v>
      </c>
      <c r="Q358" s="23" t="s">
        <v>128</v>
      </c>
      <c r="R358" s="23">
        <v>1</v>
      </c>
      <c r="S358" s="58" t="s">
        <v>351</v>
      </c>
      <c r="T358" s="23" t="s">
        <v>364</v>
      </c>
    </row>
    <row r="359" spans="1:20" s="23" customFormat="1" ht="27" customHeight="1">
      <c r="A359" s="26">
        <f t="shared" si="17"/>
        <v>352</v>
      </c>
      <c r="B359" s="26" t="s">
        <v>418</v>
      </c>
      <c r="C359" s="27" t="s">
        <v>467</v>
      </c>
      <c r="D359" s="32" t="s">
        <v>16</v>
      </c>
      <c r="E359" s="28">
        <v>23</v>
      </c>
      <c r="F359" s="1" t="s">
        <v>354</v>
      </c>
      <c r="G359" s="26" t="s">
        <v>156</v>
      </c>
      <c r="H359" s="31" t="s">
        <v>74</v>
      </c>
      <c r="I359" s="26" t="s">
        <v>97</v>
      </c>
      <c r="J359" s="26" t="s">
        <v>101</v>
      </c>
      <c r="K359" s="48">
        <v>3.9</v>
      </c>
      <c r="L359" s="29">
        <v>65000</v>
      </c>
      <c r="M359" s="30">
        <f t="shared" si="15"/>
        <v>253500</v>
      </c>
      <c r="N359" s="30"/>
      <c r="O359" s="30">
        <f t="shared" si="16"/>
        <v>253500</v>
      </c>
      <c r="P359" s="1" t="s">
        <v>98</v>
      </c>
      <c r="Q359" s="23" t="s">
        <v>128</v>
      </c>
      <c r="R359" s="23">
        <v>45</v>
      </c>
      <c r="S359" s="58" t="s">
        <v>351</v>
      </c>
      <c r="T359" s="23" t="s">
        <v>364</v>
      </c>
    </row>
    <row r="360" spans="1:20" s="23" customFormat="1" ht="27" customHeight="1">
      <c r="A360" s="26">
        <f t="shared" si="17"/>
        <v>353</v>
      </c>
      <c r="B360" s="26" t="s">
        <v>419</v>
      </c>
      <c r="C360" s="27" t="s">
        <v>14</v>
      </c>
      <c r="D360" s="32" t="s">
        <v>468</v>
      </c>
      <c r="E360" s="28">
        <v>23</v>
      </c>
      <c r="F360" s="1" t="s">
        <v>240</v>
      </c>
      <c r="G360" s="26" t="s">
        <v>158</v>
      </c>
      <c r="H360" s="31" t="s">
        <v>76</v>
      </c>
      <c r="I360" s="26" t="s">
        <v>97</v>
      </c>
      <c r="J360" s="26" t="s">
        <v>96</v>
      </c>
      <c r="K360" s="48">
        <v>45</v>
      </c>
      <c r="L360" s="29">
        <v>65000</v>
      </c>
      <c r="M360" s="30">
        <f t="shared" si="15"/>
        <v>2925000</v>
      </c>
      <c r="N360" s="30"/>
      <c r="O360" s="30">
        <f t="shared" si="16"/>
        <v>2925000</v>
      </c>
      <c r="P360" s="1" t="s">
        <v>98</v>
      </c>
      <c r="Q360" s="23" t="s">
        <v>128</v>
      </c>
      <c r="R360" s="23">
        <v>1</v>
      </c>
      <c r="S360" s="58" t="s">
        <v>351</v>
      </c>
      <c r="T360" s="23" t="s">
        <v>364</v>
      </c>
    </row>
    <row r="361" spans="1:20" s="23" customFormat="1" ht="27" customHeight="1">
      <c r="A361" s="26">
        <f t="shared" si="17"/>
        <v>354</v>
      </c>
      <c r="B361" s="26" t="s">
        <v>419</v>
      </c>
      <c r="C361" s="27" t="s">
        <v>14</v>
      </c>
      <c r="D361" s="32" t="s">
        <v>468</v>
      </c>
      <c r="E361" s="28">
        <v>23</v>
      </c>
      <c r="F361" s="1" t="s">
        <v>240</v>
      </c>
      <c r="G361" s="26" t="s">
        <v>158</v>
      </c>
      <c r="H361" s="31" t="s">
        <v>76</v>
      </c>
      <c r="I361" s="26" t="s">
        <v>97</v>
      </c>
      <c r="J361" s="26" t="s">
        <v>100</v>
      </c>
      <c r="K361" s="48">
        <v>1.5</v>
      </c>
      <c r="L361" s="29">
        <v>65000</v>
      </c>
      <c r="M361" s="30">
        <f t="shared" si="15"/>
        <v>97500</v>
      </c>
      <c r="N361" s="30"/>
      <c r="O361" s="30">
        <f t="shared" si="16"/>
        <v>97500</v>
      </c>
      <c r="P361" s="1" t="s">
        <v>98</v>
      </c>
      <c r="Q361" s="23" t="s">
        <v>128</v>
      </c>
      <c r="R361" s="23">
        <v>1</v>
      </c>
      <c r="S361" s="58" t="s">
        <v>351</v>
      </c>
      <c r="T361" s="23" t="s">
        <v>364</v>
      </c>
    </row>
    <row r="362" spans="1:20" s="23" customFormat="1" ht="27" customHeight="1">
      <c r="A362" s="26">
        <f t="shared" si="17"/>
        <v>355</v>
      </c>
      <c r="B362" s="26" t="s">
        <v>419</v>
      </c>
      <c r="C362" s="27" t="s">
        <v>14</v>
      </c>
      <c r="D362" s="32" t="s">
        <v>468</v>
      </c>
      <c r="E362" s="28">
        <v>23</v>
      </c>
      <c r="F362" s="1" t="s">
        <v>240</v>
      </c>
      <c r="G362" s="26" t="s">
        <v>158</v>
      </c>
      <c r="H362" s="31" t="s">
        <v>76</v>
      </c>
      <c r="I362" s="26" t="s">
        <v>97</v>
      </c>
      <c r="J362" s="26" t="s">
        <v>101</v>
      </c>
      <c r="K362" s="48">
        <v>3.8</v>
      </c>
      <c r="L362" s="29">
        <v>65000</v>
      </c>
      <c r="M362" s="30">
        <f t="shared" si="15"/>
        <v>247000</v>
      </c>
      <c r="N362" s="30"/>
      <c r="O362" s="30">
        <f t="shared" si="16"/>
        <v>247000</v>
      </c>
      <c r="P362" s="1" t="s">
        <v>98</v>
      </c>
      <c r="Q362" s="23" t="s">
        <v>128</v>
      </c>
      <c r="R362" s="23">
        <v>45</v>
      </c>
      <c r="S362" s="58" t="s">
        <v>351</v>
      </c>
      <c r="T362" s="23" t="s">
        <v>364</v>
      </c>
    </row>
    <row r="363" spans="1:20" s="23" customFormat="1" ht="27" customHeight="1">
      <c r="A363" s="26">
        <f t="shared" si="17"/>
        <v>356</v>
      </c>
      <c r="B363" s="26" t="s">
        <v>420</v>
      </c>
      <c r="C363" s="27" t="s">
        <v>469</v>
      </c>
      <c r="D363" s="54" t="s">
        <v>470</v>
      </c>
      <c r="E363" s="28">
        <v>23</v>
      </c>
      <c r="F363" s="1" t="s">
        <v>240</v>
      </c>
      <c r="G363" s="26" t="s">
        <v>157</v>
      </c>
      <c r="H363" s="31" t="s">
        <v>75</v>
      </c>
      <c r="I363" s="26" t="s">
        <v>97</v>
      </c>
      <c r="J363" s="26" t="s">
        <v>96</v>
      </c>
      <c r="K363" s="48">
        <v>45</v>
      </c>
      <c r="L363" s="29">
        <v>65000</v>
      </c>
      <c r="M363" s="30">
        <f t="shared" si="15"/>
        <v>2925000</v>
      </c>
      <c r="N363" s="30"/>
      <c r="O363" s="30">
        <f t="shared" si="16"/>
        <v>2925000</v>
      </c>
      <c r="P363" s="1" t="s">
        <v>98</v>
      </c>
      <c r="Q363" s="23" t="s">
        <v>128</v>
      </c>
      <c r="R363" s="23">
        <v>1</v>
      </c>
      <c r="S363" s="58" t="s">
        <v>351</v>
      </c>
      <c r="T363" s="23" t="s">
        <v>364</v>
      </c>
    </row>
    <row r="364" spans="1:20" s="23" customFormat="1" ht="27" customHeight="1">
      <c r="A364" s="26">
        <f t="shared" si="17"/>
        <v>357</v>
      </c>
      <c r="B364" s="26" t="s">
        <v>420</v>
      </c>
      <c r="C364" s="27" t="s">
        <v>469</v>
      </c>
      <c r="D364" s="54" t="s">
        <v>470</v>
      </c>
      <c r="E364" s="28">
        <v>23</v>
      </c>
      <c r="F364" s="1" t="s">
        <v>240</v>
      </c>
      <c r="G364" s="26" t="s">
        <v>157</v>
      </c>
      <c r="H364" s="31" t="s">
        <v>75</v>
      </c>
      <c r="I364" s="26" t="s">
        <v>97</v>
      </c>
      <c r="J364" s="26" t="s">
        <v>102</v>
      </c>
      <c r="K364" s="48">
        <v>22.5</v>
      </c>
      <c r="L364" s="29">
        <v>65000</v>
      </c>
      <c r="M364" s="30">
        <f t="shared" si="15"/>
        <v>1462500</v>
      </c>
      <c r="N364" s="30"/>
      <c r="O364" s="30">
        <f t="shared" si="16"/>
        <v>1462500</v>
      </c>
      <c r="P364" s="1" t="s">
        <v>98</v>
      </c>
      <c r="Q364" s="23" t="s">
        <v>128</v>
      </c>
      <c r="R364" s="23">
        <v>1</v>
      </c>
      <c r="S364" s="58" t="s">
        <v>351</v>
      </c>
      <c r="T364" s="23" t="s">
        <v>364</v>
      </c>
    </row>
    <row r="365" spans="1:20" s="23" customFormat="1" ht="27" customHeight="1">
      <c r="A365" s="26">
        <f t="shared" si="17"/>
        <v>358</v>
      </c>
      <c r="B365" s="26" t="s">
        <v>420</v>
      </c>
      <c r="C365" s="27" t="s">
        <v>469</v>
      </c>
      <c r="D365" s="54" t="s">
        <v>470</v>
      </c>
      <c r="E365" s="28">
        <v>23</v>
      </c>
      <c r="F365" s="1" t="s">
        <v>240</v>
      </c>
      <c r="G365" s="26" t="s">
        <v>157</v>
      </c>
      <c r="H365" s="31" t="s">
        <v>75</v>
      </c>
      <c r="I365" s="26" t="s">
        <v>97</v>
      </c>
      <c r="J365" s="26" t="s">
        <v>100</v>
      </c>
      <c r="K365" s="48">
        <v>2</v>
      </c>
      <c r="L365" s="29">
        <v>65000</v>
      </c>
      <c r="M365" s="30">
        <f t="shared" si="15"/>
        <v>130000</v>
      </c>
      <c r="N365" s="30"/>
      <c r="O365" s="30">
        <f t="shared" si="16"/>
        <v>130000</v>
      </c>
      <c r="P365" s="1" t="s">
        <v>98</v>
      </c>
      <c r="Q365" s="23" t="s">
        <v>128</v>
      </c>
      <c r="R365" s="23">
        <v>45</v>
      </c>
      <c r="S365" s="58" t="s">
        <v>351</v>
      </c>
      <c r="T365" s="23" t="s">
        <v>364</v>
      </c>
    </row>
    <row r="366" spans="1:20" s="23" customFormat="1" ht="27" customHeight="1">
      <c r="A366" s="26">
        <f t="shared" si="17"/>
        <v>359</v>
      </c>
      <c r="B366" s="26" t="s">
        <v>420</v>
      </c>
      <c r="C366" s="27" t="s">
        <v>469</v>
      </c>
      <c r="D366" s="54" t="s">
        <v>470</v>
      </c>
      <c r="E366" s="28">
        <v>23</v>
      </c>
      <c r="F366" s="1" t="s">
        <v>240</v>
      </c>
      <c r="G366" s="26" t="s">
        <v>157</v>
      </c>
      <c r="H366" s="31" t="s">
        <v>75</v>
      </c>
      <c r="I366" s="26" t="s">
        <v>97</v>
      </c>
      <c r="J366" s="26" t="s">
        <v>101</v>
      </c>
      <c r="K366" s="48">
        <v>4.9000000000000004</v>
      </c>
      <c r="L366" s="29">
        <v>65000</v>
      </c>
      <c r="M366" s="30">
        <f t="shared" si="15"/>
        <v>318500</v>
      </c>
      <c r="N366" s="30"/>
      <c r="O366" s="30">
        <f t="shared" si="16"/>
        <v>318500</v>
      </c>
      <c r="P366" s="1" t="s">
        <v>98</v>
      </c>
      <c r="Q366" s="23" t="s">
        <v>128</v>
      </c>
      <c r="R366" s="23">
        <v>1</v>
      </c>
      <c r="S366" s="58" t="s">
        <v>351</v>
      </c>
      <c r="T366" s="23" t="s">
        <v>364</v>
      </c>
    </row>
    <row r="367" spans="1:20" s="23" customFormat="1" ht="27" customHeight="1">
      <c r="A367" s="26">
        <f t="shared" si="17"/>
        <v>360</v>
      </c>
      <c r="B367" s="26" t="s">
        <v>188</v>
      </c>
      <c r="C367" s="27" t="s">
        <v>28</v>
      </c>
      <c r="D367" s="54" t="s">
        <v>63</v>
      </c>
      <c r="E367" s="28">
        <v>33</v>
      </c>
      <c r="F367" s="1" t="s">
        <v>232</v>
      </c>
      <c r="G367" s="26" t="s">
        <v>323</v>
      </c>
      <c r="H367" s="31" t="s">
        <v>342</v>
      </c>
      <c r="I367" s="26" t="s">
        <v>97</v>
      </c>
      <c r="J367" s="26" t="s">
        <v>96</v>
      </c>
      <c r="K367" s="48">
        <v>45</v>
      </c>
      <c r="L367" s="29">
        <v>65000</v>
      </c>
      <c r="M367" s="30">
        <f t="shared" si="15"/>
        <v>2925000</v>
      </c>
      <c r="N367" s="30"/>
      <c r="O367" s="30">
        <f t="shared" si="16"/>
        <v>2925000</v>
      </c>
      <c r="P367" s="1" t="s">
        <v>98</v>
      </c>
      <c r="Q367" s="23" t="s">
        <v>128</v>
      </c>
      <c r="R367" s="23">
        <v>1</v>
      </c>
      <c r="S367" s="58" t="s">
        <v>351</v>
      </c>
      <c r="T367" s="23" t="s">
        <v>364</v>
      </c>
    </row>
    <row r="368" spans="1:20" s="23" customFormat="1" ht="27" customHeight="1">
      <c r="A368" s="26">
        <f t="shared" si="17"/>
        <v>361</v>
      </c>
      <c r="B368" s="26" t="s">
        <v>188</v>
      </c>
      <c r="C368" s="27" t="s">
        <v>28</v>
      </c>
      <c r="D368" s="54" t="s">
        <v>63</v>
      </c>
      <c r="E368" s="28">
        <v>33</v>
      </c>
      <c r="F368" s="1" t="s">
        <v>232</v>
      </c>
      <c r="G368" s="26" t="s">
        <v>323</v>
      </c>
      <c r="H368" s="31" t="s">
        <v>342</v>
      </c>
      <c r="I368" s="26" t="s">
        <v>97</v>
      </c>
      <c r="J368" s="26" t="s">
        <v>100</v>
      </c>
      <c r="K368" s="48">
        <v>1.4</v>
      </c>
      <c r="L368" s="29">
        <v>65000</v>
      </c>
      <c r="M368" s="30">
        <f t="shared" si="15"/>
        <v>91000</v>
      </c>
      <c r="N368" s="30"/>
      <c r="O368" s="30">
        <f t="shared" si="16"/>
        <v>91000</v>
      </c>
      <c r="P368" s="1" t="s">
        <v>98</v>
      </c>
      <c r="Q368" s="23" t="s">
        <v>6</v>
      </c>
      <c r="R368" s="23">
        <v>45</v>
      </c>
      <c r="S368" s="58" t="s">
        <v>351</v>
      </c>
      <c r="T368" s="23" t="s">
        <v>368</v>
      </c>
    </row>
    <row r="369" spans="1:20" s="23" customFormat="1" ht="27" customHeight="1">
      <c r="A369" s="26">
        <f t="shared" si="17"/>
        <v>362</v>
      </c>
      <c r="B369" s="26" t="s">
        <v>188</v>
      </c>
      <c r="C369" s="27" t="s">
        <v>28</v>
      </c>
      <c r="D369" s="54" t="s">
        <v>63</v>
      </c>
      <c r="E369" s="28">
        <v>33</v>
      </c>
      <c r="F369" s="1" t="s">
        <v>232</v>
      </c>
      <c r="G369" s="26" t="s">
        <v>323</v>
      </c>
      <c r="H369" s="31" t="s">
        <v>342</v>
      </c>
      <c r="I369" s="26" t="s">
        <v>97</v>
      </c>
      <c r="J369" s="26" t="s">
        <v>101</v>
      </c>
      <c r="K369" s="48">
        <v>3.6</v>
      </c>
      <c r="L369" s="29">
        <v>65000</v>
      </c>
      <c r="M369" s="30">
        <f t="shared" si="15"/>
        <v>234000</v>
      </c>
      <c r="N369" s="30"/>
      <c r="O369" s="30">
        <f t="shared" si="16"/>
        <v>234000</v>
      </c>
      <c r="P369" s="1" t="s">
        <v>98</v>
      </c>
      <c r="Q369" s="23" t="s">
        <v>6</v>
      </c>
      <c r="R369" s="23">
        <v>1</v>
      </c>
      <c r="S369" s="58" t="s">
        <v>351</v>
      </c>
      <c r="T369" s="23" t="s">
        <v>368</v>
      </c>
    </row>
    <row r="370" spans="1:20" s="23" customFormat="1" ht="27" customHeight="1">
      <c r="A370" s="26">
        <f t="shared" si="17"/>
        <v>363</v>
      </c>
      <c r="B370" s="26" t="s">
        <v>189</v>
      </c>
      <c r="C370" s="27" t="s">
        <v>9</v>
      </c>
      <c r="D370" s="54" t="s">
        <v>64</v>
      </c>
      <c r="E370" s="28">
        <v>33</v>
      </c>
      <c r="F370" s="1" t="s">
        <v>232</v>
      </c>
      <c r="G370" s="26" t="s">
        <v>322</v>
      </c>
      <c r="H370" s="31" t="s">
        <v>341</v>
      </c>
      <c r="I370" s="26" t="s">
        <v>97</v>
      </c>
      <c r="J370" s="26" t="s">
        <v>96</v>
      </c>
      <c r="K370" s="48">
        <v>45</v>
      </c>
      <c r="L370" s="29">
        <v>65000</v>
      </c>
      <c r="M370" s="30">
        <f t="shared" si="15"/>
        <v>2925000</v>
      </c>
      <c r="N370" s="30"/>
      <c r="O370" s="30">
        <f t="shared" si="16"/>
        <v>2925000</v>
      </c>
      <c r="P370" s="1" t="s">
        <v>98</v>
      </c>
      <c r="Q370" s="23" t="s">
        <v>6</v>
      </c>
      <c r="R370" s="23">
        <v>1</v>
      </c>
      <c r="S370" s="58" t="s">
        <v>351</v>
      </c>
      <c r="T370" s="23" t="s">
        <v>368</v>
      </c>
    </row>
    <row r="371" spans="1:20" s="23" customFormat="1" ht="27" customHeight="1">
      <c r="A371" s="26">
        <f t="shared" si="17"/>
        <v>364</v>
      </c>
      <c r="B371" s="26" t="s">
        <v>189</v>
      </c>
      <c r="C371" s="27" t="s">
        <v>9</v>
      </c>
      <c r="D371" s="54" t="s">
        <v>64</v>
      </c>
      <c r="E371" s="28">
        <v>33</v>
      </c>
      <c r="F371" s="1" t="s">
        <v>232</v>
      </c>
      <c r="G371" s="26" t="s">
        <v>322</v>
      </c>
      <c r="H371" s="31" t="s">
        <v>341</v>
      </c>
      <c r="I371" s="26" t="s">
        <v>97</v>
      </c>
      <c r="J371" s="26" t="s">
        <v>100</v>
      </c>
      <c r="K371" s="48">
        <v>2.2999999999999998</v>
      </c>
      <c r="L371" s="29">
        <v>65000</v>
      </c>
      <c r="M371" s="30">
        <f t="shared" si="15"/>
        <v>149500</v>
      </c>
      <c r="N371" s="30"/>
      <c r="O371" s="30">
        <f t="shared" si="16"/>
        <v>149500</v>
      </c>
      <c r="P371" s="1" t="s">
        <v>98</v>
      </c>
      <c r="Q371" s="23" t="s">
        <v>6</v>
      </c>
      <c r="R371" s="23">
        <v>30</v>
      </c>
      <c r="S371" s="58" t="s">
        <v>351</v>
      </c>
      <c r="T371" s="23" t="s">
        <v>368</v>
      </c>
    </row>
    <row r="372" spans="1:20" s="23" customFormat="1" ht="27" customHeight="1">
      <c r="A372" s="26">
        <f t="shared" si="17"/>
        <v>365</v>
      </c>
      <c r="B372" s="26" t="s">
        <v>189</v>
      </c>
      <c r="C372" s="27" t="s">
        <v>9</v>
      </c>
      <c r="D372" s="54" t="s">
        <v>64</v>
      </c>
      <c r="E372" s="28">
        <v>33</v>
      </c>
      <c r="F372" s="1" t="s">
        <v>232</v>
      </c>
      <c r="G372" s="26" t="s">
        <v>322</v>
      </c>
      <c r="H372" s="31" t="s">
        <v>341</v>
      </c>
      <c r="I372" s="26" t="s">
        <v>97</v>
      </c>
      <c r="J372" s="26" t="s">
        <v>101</v>
      </c>
      <c r="K372" s="48">
        <v>5.6</v>
      </c>
      <c r="L372" s="29">
        <v>65000</v>
      </c>
      <c r="M372" s="30">
        <f t="shared" si="15"/>
        <v>364000</v>
      </c>
      <c r="N372" s="30"/>
      <c r="O372" s="30">
        <f t="shared" si="16"/>
        <v>364000</v>
      </c>
      <c r="P372" s="1" t="s">
        <v>98</v>
      </c>
      <c r="Q372" s="23" t="s">
        <v>6</v>
      </c>
      <c r="R372" s="23">
        <v>1</v>
      </c>
      <c r="S372" s="58" t="s">
        <v>351</v>
      </c>
      <c r="T372" s="23" t="s">
        <v>368</v>
      </c>
    </row>
    <row r="373" spans="1:20" s="23" customFormat="1" ht="27" customHeight="1">
      <c r="A373" s="26">
        <f t="shared" si="17"/>
        <v>366</v>
      </c>
      <c r="B373" s="26" t="s">
        <v>191</v>
      </c>
      <c r="C373" s="27" t="s">
        <v>65</v>
      </c>
      <c r="D373" s="54" t="s">
        <v>130</v>
      </c>
      <c r="E373" s="28">
        <v>33</v>
      </c>
      <c r="F373" s="1" t="s">
        <v>232</v>
      </c>
      <c r="G373" s="26" t="s">
        <v>325</v>
      </c>
      <c r="H373" s="31" t="s">
        <v>344</v>
      </c>
      <c r="I373" s="26" t="s">
        <v>97</v>
      </c>
      <c r="J373" s="26" t="s">
        <v>96</v>
      </c>
      <c r="K373" s="48">
        <v>52.5</v>
      </c>
      <c r="L373" s="29">
        <v>65000</v>
      </c>
      <c r="M373" s="30">
        <f t="shared" si="15"/>
        <v>3412500</v>
      </c>
      <c r="N373" s="30"/>
      <c r="O373" s="30">
        <f t="shared" si="16"/>
        <v>3412500</v>
      </c>
      <c r="P373" s="1" t="s">
        <v>98</v>
      </c>
      <c r="Q373" s="23" t="s">
        <v>6</v>
      </c>
      <c r="R373" s="23">
        <v>1</v>
      </c>
      <c r="S373" s="58" t="s">
        <v>351</v>
      </c>
      <c r="T373" s="23" t="s">
        <v>368</v>
      </c>
    </row>
    <row r="374" spans="1:20" s="23" customFormat="1" ht="27" customHeight="1">
      <c r="A374" s="26">
        <f t="shared" si="17"/>
        <v>367</v>
      </c>
      <c r="B374" s="26" t="s">
        <v>191</v>
      </c>
      <c r="C374" s="27" t="s">
        <v>65</v>
      </c>
      <c r="D374" s="54" t="s">
        <v>130</v>
      </c>
      <c r="E374" s="28">
        <v>33</v>
      </c>
      <c r="F374" s="1" t="s">
        <v>232</v>
      </c>
      <c r="G374" s="26" t="s">
        <v>325</v>
      </c>
      <c r="H374" s="31" t="s">
        <v>344</v>
      </c>
      <c r="I374" s="26" t="s">
        <v>97</v>
      </c>
      <c r="J374" s="26" t="s">
        <v>100</v>
      </c>
      <c r="K374" s="48">
        <v>3.8</v>
      </c>
      <c r="L374" s="29">
        <v>65000</v>
      </c>
      <c r="M374" s="30">
        <f t="shared" si="15"/>
        <v>247000</v>
      </c>
      <c r="N374" s="30"/>
      <c r="O374" s="30">
        <f t="shared" si="16"/>
        <v>247000</v>
      </c>
      <c r="P374" s="1" t="s">
        <v>98</v>
      </c>
      <c r="Q374" s="23" t="s">
        <v>6</v>
      </c>
      <c r="R374" s="23">
        <v>45</v>
      </c>
      <c r="S374" s="58" t="s">
        <v>351</v>
      </c>
      <c r="T374" s="23" t="s">
        <v>368</v>
      </c>
    </row>
    <row r="375" spans="1:20" s="23" customFormat="1" ht="27" customHeight="1">
      <c r="A375" s="26">
        <f t="shared" si="17"/>
        <v>368</v>
      </c>
      <c r="B375" s="26" t="s">
        <v>191</v>
      </c>
      <c r="C375" s="27" t="s">
        <v>65</v>
      </c>
      <c r="D375" s="54" t="s">
        <v>130</v>
      </c>
      <c r="E375" s="28">
        <v>33</v>
      </c>
      <c r="F375" s="1" t="s">
        <v>232</v>
      </c>
      <c r="G375" s="26" t="s">
        <v>325</v>
      </c>
      <c r="H375" s="31" t="s">
        <v>344</v>
      </c>
      <c r="I375" s="26" t="s">
        <v>97</v>
      </c>
      <c r="J375" s="26" t="s">
        <v>101</v>
      </c>
      <c r="K375" s="48">
        <v>9.4</v>
      </c>
      <c r="L375" s="29">
        <v>65000</v>
      </c>
      <c r="M375" s="30">
        <f t="shared" si="15"/>
        <v>611000</v>
      </c>
      <c r="N375" s="30"/>
      <c r="O375" s="30">
        <f t="shared" si="16"/>
        <v>611000</v>
      </c>
      <c r="P375" s="1" t="s">
        <v>98</v>
      </c>
      <c r="Q375" s="23" t="s">
        <v>6</v>
      </c>
      <c r="R375" s="23">
        <v>1</v>
      </c>
      <c r="S375" s="58" t="s">
        <v>351</v>
      </c>
      <c r="T375" s="23" t="s">
        <v>368</v>
      </c>
    </row>
    <row r="376" spans="1:20" s="23" customFormat="1" ht="27" customHeight="1">
      <c r="A376" s="26">
        <f t="shared" si="17"/>
        <v>369</v>
      </c>
      <c r="B376" s="26" t="s">
        <v>296</v>
      </c>
      <c r="C376" s="27" t="s">
        <v>307</v>
      </c>
      <c r="D376" s="54" t="s">
        <v>152</v>
      </c>
      <c r="E376" s="28">
        <v>33</v>
      </c>
      <c r="F376" s="1" t="s">
        <v>232</v>
      </c>
      <c r="G376" s="26" t="s">
        <v>322</v>
      </c>
      <c r="H376" s="31" t="s">
        <v>341</v>
      </c>
      <c r="I376" s="26" t="s">
        <v>97</v>
      </c>
      <c r="J376" s="26" t="s">
        <v>96</v>
      </c>
      <c r="K376" s="48">
        <v>45</v>
      </c>
      <c r="L376" s="29">
        <v>65000</v>
      </c>
      <c r="M376" s="30">
        <f t="shared" si="15"/>
        <v>2925000</v>
      </c>
      <c r="N376" s="30"/>
      <c r="O376" s="30">
        <f t="shared" si="16"/>
        <v>2925000</v>
      </c>
      <c r="P376" s="1" t="s">
        <v>98</v>
      </c>
      <c r="Q376" s="23" t="s">
        <v>6</v>
      </c>
      <c r="R376" s="23">
        <v>1</v>
      </c>
      <c r="S376" s="58" t="s">
        <v>351</v>
      </c>
      <c r="T376" s="23" t="s">
        <v>368</v>
      </c>
    </row>
    <row r="377" spans="1:20" s="23" customFormat="1" ht="27" customHeight="1">
      <c r="A377" s="26">
        <f t="shared" si="17"/>
        <v>370</v>
      </c>
      <c r="B377" s="26" t="s">
        <v>296</v>
      </c>
      <c r="C377" s="27" t="s">
        <v>307</v>
      </c>
      <c r="D377" s="32" t="s">
        <v>152</v>
      </c>
      <c r="E377" s="28">
        <v>33</v>
      </c>
      <c r="F377" s="1" t="s">
        <v>232</v>
      </c>
      <c r="G377" s="26" t="s">
        <v>322</v>
      </c>
      <c r="H377" s="31" t="s">
        <v>341</v>
      </c>
      <c r="I377" s="26" t="s">
        <v>97</v>
      </c>
      <c r="J377" s="26" t="s">
        <v>100</v>
      </c>
      <c r="K377" s="48">
        <v>1.8</v>
      </c>
      <c r="L377" s="29">
        <v>65000</v>
      </c>
      <c r="M377" s="30">
        <f t="shared" si="15"/>
        <v>117000</v>
      </c>
      <c r="N377" s="30"/>
      <c r="O377" s="30">
        <f t="shared" si="16"/>
        <v>117000</v>
      </c>
      <c r="P377" s="1" t="s">
        <v>98</v>
      </c>
      <c r="Q377" s="23" t="s">
        <v>135</v>
      </c>
      <c r="R377" s="23">
        <v>30</v>
      </c>
      <c r="S377" s="58" t="s">
        <v>351</v>
      </c>
      <c r="T377" s="23" t="s">
        <v>370</v>
      </c>
    </row>
    <row r="378" spans="1:20" s="23" customFormat="1" ht="27" customHeight="1">
      <c r="A378" s="26">
        <f t="shared" si="17"/>
        <v>371</v>
      </c>
      <c r="B378" s="26" t="s">
        <v>296</v>
      </c>
      <c r="C378" s="27" t="s">
        <v>307</v>
      </c>
      <c r="D378" s="32" t="s">
        <v>152</v>
      </c>
      <c r="E378" s="28">
        <v>33</v>
      </c>
      <c r="F378" s="1" t="s">
        <v>232</v>
      </c>
      <c r="G378" s="26" t="s">
        <v>322</v>
      </c>
      <c r="H378" s="31" t="s">
        <v>341</v>
      </c>
      <c r="I378" s="26" t="s">
        <v>97</v>
      </c>
      <c r="J378" s="26" t="s">
        <v>101</v>
      </c>
      <c r="K378" s="48">
        <v>4.5</v>
      </c>
      <c r="L378" s="29">
        <v>65000</v>
      </c>
      <c r="M378" s="30">
        <f t="shared" si="15"/>
        <v>292500</v>
      </c>
      <c r="N378" s="30"/>
      <c r="O378" s="30">
        <f t="shared" si="16"/>
        <v>292500</v>
      </c>
      <c r="P378" s="1" t="s">
        <v>98</v>
      </c>
      <c r="Q378" s="23" t="s">
        <v>135</v>
      </c>
      <c r="R378" s="23">
        <v>1</v>
      </c>
      <c r="S378" s="58" t="s">
        <v>351</v>
      </c>
      <c r="T378" s="23" t="s">
        <v>370</v>
      </c>
    </row>
    <row r="379" spans="1:20" s="23" customFormat="1" ht="27" customHeight="1">
      <c r="A379" s="26">
        <f t="shared" si="17"/>
        <v>372</v>
      </c>
      <c r="B379" s="26" t="s">
        <v>192</v>
      </c>
      <c r="C379" s="27" t="s">
        <v>66</v>
      </c>
      <c r="D379" s="32" t="s">
        <v>152</v>
      </c>
      <c r="E379" s="28">
        <v>33</v>
      </c>
      <c r="F379" s="1" t="s">
        <v>232</v>
      </c>
      <c r="G379" s="26" t="s">
        <v>325</v>
      </c>
      <c r="H379" s="31" t="s">
        <v>344</v>
      </c>
      <c r="I379" s="26" t="s">
        <v>97</v>
      </c>
      <c r="J379" s="26" t="s">
        <v>96</v>
      </c>
      <c r="K379" s="48">
        <v>52.5</v>
      </c>
      <c r="L379" s="29">
        <v>65000</v>
      </c>
      <c r="M379" s="30">
        <f t="shared" si="15"/>
        <v>3412500</v>
      </c>
      <c r="N379" s="30"/>
      <c r="O379" s="30">
        <f t="shared" si="16"/>
        <v>3412500</v>
      </c>
      <c r="P379" s="1" t="s">
        <v>98</v>
      </c>
      <c r="Q379" s="23" t="s">
        <v>135</v>
      </c>
      <c r="R379" s="23">
        <v>1</v>
      </c>
      <c r="S379" s="58" t="s">
        <v>351</v>
      </c>
      <c r="T379" s="23" t="s">
        <v>370</v>
      </c>
    </row>
    <row r="380" spans="1:20" s="23" customFormat="1" ht="27" customHeight="1">
      <c r="A380" s="26">
        <f t="shared" si="17"/>
        <v>373</v>
      </c>
      <c r="B380" s="26" t="s">
        <v>192</v>
      </c>
      <c r="C380" s="27" t="s">
        <v>66</v>
      </c>
      <c r="D380" s="32" t="s">
        <v>152</v>
      </c>
      <c r="E380" s="28">
        <v>33</v>
      </c>
      <c r="F380" s="1" t="s">
        <v>232</v>
      </c>
      <c r="G380" s="26" t="s">
        <v>325</v>
      </c>
      <c r="H380" s="31" t="s">
        <v>344</v>
      </c>
      <c r="I380" s="26" t="s">
        <v>97</v>
      </c>
      <c r="J380" s="26" t="s">
        <v>100</v>
      </c>
      <c r="K380" s="48">
        <v>3.8</v>
      </c>
      <c r="L380" s="29">
        <v>65000</v>
      </c>
      <c r="M380" s="30">
        <f t="shared" si="15"/>
        <v>247000</v>
      </c>
      <c r="N380" s="30"/>
      <c r="O380" s="30">
        <f t="shared" si="16"/>
        <v>247000</v>
      </c>
      <c r="P380" s="1" t="s">
        <v>98</v>
      </c>
      <c r="Q380" s="23" t="s">
        <v>135</v>
      </c>
      <c r="R380" s="23">
        <v>30</v>
      </c>
      <c r="S380" s="58" t="s">
        <v>351</v>
      </c>
      <c r="T380" s="23" t="s">
        <v>370</v>
      </c>
    </row>
    <row r="381" spans="1:20" s="23" customFormat="1" ht="27" customHeight="1">
      <c r="A381" s="26">
        <f t="shared" si="17"/>
        <v>374</v>
      </c>
      <c r="B381" s="26" t="s">
        <v>192</v>
      </c>
      <c r="C381" s="27" t="s">
        <v>66</v>
      </c>
      <c r="D381" s="32" t="s">
        <v>152</v>
      </c>
      <c r="E381" s="28">
        <v>33</v>
      </c>
      <c r="F381" s="1" t="s">
        <v>232</v>
      </c>
      <c r="G381" s="26" t="s">
        <v>325</v>
      </c>
      <c r="H381" s="31" t="s">
        <v>344</v>
      </c>
      <c r="I381" s="26" t="s">
        <v>97</v>
      </c>
      <c r="J381" s="26" t="s">
        <v>101</v>
      </c>
      <c r="K381" s="48">
        <v>9.4</v>
      </c>
      <c r="L381" s="29">
        <v>65000</v>
      </c>
      <c r="M381" s="30">
        <f t="shared" si="15"/>
        <v>611000</v>
      </c>
      <c r="N381" s="30"/>
      <c r="O381" s="30">
        <f t="shared" si="16"/>
        <v>611000</v>
      </c>
      <c r="P381" s="1" t="s">
        <v>98</v>
      </c>
      <c r="Q381" s="23" t="s">
        <v>135</v>
      </c>
      <c r="R381" s="23">
        <v>1</v>
      </c>
      <c r="S381" s="58" t="s">
        <v>351</v>
      </c>
      <c r="T381" s="23" t="s">
        <v>370</v>
      </c>
    </row>
    <row r="382" spans="1:20" s="23" customFormat="1" ht="27" customHeight="1">
      <c r="A382" s="26">
        <f t="shared" si="17"/>
        <v>375</v>
      </c>
      <c r="B382" s="26" t="s">
        <v>193</v>
      </c>
      <c r="C382" s="27" t="s">
        <v>44</v>
      </c>
      <c r="D382" s="32" t="s">
        <v>67</v>
      </c>
      <c r="E382" s="28">
        <v>33</v>
      </c>
      <c r="F382" s="1" t="s">
        <v>232</v>
      </c>
      <c r="G382" s="26" t="s">
        <v>326</v>
      </c>
      <c r="H382" s="31" t="s">
        <v>345</v>
      </c>
      <c r="I382" s="26" t="s">
        <v>97</v>
      </c>
      <c r="J382" s="26" t="s">
        <v>96</v>
      </c>
      <c r="K382" s="48">
        <v>45</v>
      </c>
      <c r="L382" s="29">
        <v>65000</v>
      </c>
      <c r="M382" s="30">
        <f t="shared" si="15"/>
        <v>2925000</v>
      </c>
      <c r="N382" s="30"/>
      <c r="O382" s="30">
        <f t="shared" si="16"/>
        <v>2925000</v>
      </c>
      <c r="P382" s="1" t="s">
        <v>98</v>
      </c>
      <c r="Q382" s="23" t="s">
        <v>135</v>
      </c>
      <c r="R382" s="23">
        <v>1</v>
      </c>
      <c r="S382" s="58" t="s">
        <v>351</v>
      </c>
      <c r="T382" s="23" t="s">
        <v>370</v>
      </c>
    </row>
    <row r="383" spans="1:20" s="23" customFormat="1" ht="27" customHeight="1">
      <c r="A383" s="26">
        <f t="shared" si="17"/>
        <v>376</v>
      </c>
      <c r="B383" s="26" t="s">
        <v>193</v>
      </c>
      <c r="C383" s="27" t="s">
        <v>44</v>
      </c>
      <c r="D383" s="32" t="s">
        <v>67</v>
      </c>
      <c r="E383" s="28">
        <v>33</v>
      </c>
      <c r="F383" s="1" t="s">
        <v>232</v>
      </c>
      <c r="G383" s="26" t="s">
        <v>326</v>
      </c>
      <c r="H383" s="31" t="s">
        <v>345</v>
      </c>
      <c r="I383" s="26" t="s">
        <v>97</v>
      </c>
      <c r="J383" s="26" t="s">
        <v>100</v>
      </c>
      <c r="K383" s="48">
        <v>1.9</v>
      </c>
      <c r="L383" s="29">
        <v>65000</v>
      </c>
      <c r="M383" s="30">
        <f t="shared" si="15"/>
        <v>123500</v>
      </c>
      <c r="N383" s="30"/>
      <c r="O383" s="30">
        <f t="shared" si="16"/>
        <v>123500</v>
      </c>
      <c r="P383" s="1" t="s">
        <v>98</v>
      </c>
      <c r="Q383" s="23" t="s">
        <v>347</v>
      </c>
      <c r="R383" s="23">
        <v>30</v>
      </c>
      <c r="S383" s="58" t="s">
        <v>351</v>
      </c>
      <c r="T383" s="23" t="s">
        <v>369</v>
      </c>
    </row>
    <row r="384" spans="1:20" s="23" customFormat="1" ht="27" customHeight="1">
      <c r="A384" s="26">
        <f t="shared" si="17"/>
        <v>377</v>
      </c>
      <c r="B384" s="26" t="s">
        <v>193</v>
      </c>
      <c r="C384" s="27" t="s">
        <v>44</v>
      </c>
      <c r="D384" s="32" t="s">
        <v>67</v>
      </c>
      <c r="E384" s="28">
        <v>33</v>
      </c>
      <c r="F384" s="1" t="s">
        <v>232</v>
      </c>
      <c r="G384" s="26" t="s">
        <v>326</v>
      </c>
      <c r="H384" s="31" t="s">
        <v>345</v>
      </c>
      <c r="I384" s="26" t="s">
        <v>97</v>
      </c>
      <c r="J384" s="26" t="s">
        <v>101</v>
      </c>
      <c r="K384" s="48">
        <v>4.7</v>
      </c>
      <c r="L384" s="29">
        <v>65000</v>
      </c>
      <c r="M384" s="30">
        <f t="shared" si="15"/>
        <v>305500</v>
      </c>
      <c r="N384" s="30"/>
      <c r="O384" s="30">
        <f t="shared" si="16"/>
        <v>305500</v>
      </c>
      <c r="P384" s="1" t="s">
        <v>98</v>
      </c>
      <c r="Q384" s="23" t="s">
        <v>347</v>
      </c>
      <c r="R384" s="23">
        <v>1</v>
      </c>
      <c r="S384" s="58" t="s">
        <v>351</v>
      </c>
      <c r="T384" s="23" t="s">
        <v>369</v>
      </c>
    </row>
    <row r="385" spans="1:20" s="23" customFormat="1" ht="27" customHeight="1">
      <c r="A385" s="26">
        <f t="shared" si="17"/>
        <v>378</v>
      </c>
      <c r="B385" s="26" t="s">
        <v>194</v>
      </c>
      <c r="C385" s="27" t="s">
        <v>68</v>
      </c>
      <c r="D385" s="32" t="s">
        <v>15</v>
      </c>
      <c r="E385" s="28">
        <v>33</v>
      </c>
      <c r="F385" s="1" t="s">
        <v>232</v>
      </c>
      <c r="G385" s="26" t="s">
        <v>190</v>
      </c>
      <c r="H385" s="31" t="s">
        <v>94</v>
      </c>
      <c r="I385" s="26" t="s">
        <v>97</v>
      </c>
      <c r="J385" s="26" t="s">
        <v>96</v>
      </c>
      <c r="K385" s="48">
        <v>45</v>
      </c>
      <c r="L385" s="29">
        <v>65000</v>
      </c>
      <c r="M385" s="30">
        <f t="shared" si="15"/>
        <v>2925000</v>
      </c>
      <c r="N385" s="30"/>
      <c r="O385" s="30">
        <f t="shared" si="16"/>
        <v>2925000</v>
      </c>
      <c r="P385" s="1" t="s">
        <v>98</v>
      </c>
      <c r="Q385" s="23" t="s">
        <v>347</v>
      </c>
      <c r="R385" s="23">
        <v>1</v>
      </c>
      <c r="S385" s="58" t="s">
        <v>351</v>
      </c>
      <c r="T385" s="23" t="s">
        <v>369</v>
      </c>
    </row>
    <row r="386" spans="1:20" s="23" customFormat="1" ht="27" customHeight="1">
      <c r="A386" s="26">
        <f t="shared" si="17"/>
        <v>379</v>
      </c>
      <c r="B386" s="26" t="s">
        <v>194</v>
      </c>
      <c r="C386" s="27" t="s">
        <v>68</v>
      </c>
      <c r="D386" s="54" t="s">
        <v>15</v>
      </c>
      <c r="E386" s="28">
        <v>33</v>
      </c>
      <c r="F386" s="1" t="s">
        <v>232</v>
      </c>
      <c r="G386" s="26" t="s">
        <v>190</v>
      </c>
      <c r="H386" s="31" t="s">
        <v>94</v>
      </c>
      <c r="I386" s="26" t="s">
        <v>97</v>
      </c>
      <c r="J386" s="26" t="s">
        <v>100</v>
      </c>
      <c r="K386" s="48">
        <v>1.5</v>
      </c>
      <c r="L386" s="29">
        <v>65000</v>
      </c>
      <c r="M386" s="30">
        <f t="shared" si="15"/>
        <v>97500</v>
      </c>
      <c r="N386" s="30"/>
      <c r="O386" s="30">
        <f t="shared" si="16"/>
        <v>97500</v>
      </c>
      <c r="P386" s="1" t="s">
        <v>98</v>
      </c>
      <c r="Q386" s="23" t="s">
        <v>347</v>
      </c>
      <c r="R386" s="23">
        <v>30</v>
      </c>
      <c r="S386" s="58" t="s">
        <v>351</v>
      </c>
      <c r="T386" s="23" t="s">
        <v>369</v>
      </c>
    </row>
    <row r="387" spans="1:20" s="23" customFormat="1" ht="27" customHeight="1">
      <c r="A387" s="26">
        <f t="shared" si="17"/>
        <v>380</v>
      </c>
      <c r="B387" s="26" t="s">
        <v>194</v>
      </c>
      <c r="C387" s="27" t="s">
        <v>68</v>
      </c>
      <c r="D387" s="54" t="s">
        <v>15</v>
      </c>
      <c r="E387" s="28">
        <v>33</v>
      </c>
      <c r="F387" s="1" t="s">
        <v>232</v>
      </c>
      <c r="G387" s="26" t="s">
        <v>190</v>
      </c>
      <c r="H387" s="31" t="s">
        <v>94</v>
      </c>
      <c r="I387" s="26" t="s">
        <v>97</v>
      </c>
      <c r="J387" s="26" t="s">
        <v>101</v>
      </c>
      <c r="K387" s="48">
        <v>3.8</v>
      </c>
      <c r="L387" s="29">
        <v>65000</v>
      </c>
      <c r="M387" s="30">
        <f t="shared" si="15"/>
        <v>247000</v>
      </c>
      <c r="N387" s="30"/>
      <c r="O387" s="30">
        <f t="shared" si="16"/>
        <v>247000</v>
      </c>
      <c r="P387" s="1" t="s">
        <v>98</v>
      </c>
      <c r="Q387" s="23" t="s">
        <v>347</v>
      </c>
      <c r="R387" s="23">
        <v>1</v>
      </c>
      <c r="S387" s="58" t="s">
        <v>351</v>
      </c>
      <c r="T387" s="23" t="s">
        <v>369</v>
      </c>
    </row>
    <row r="388" spans="1:20" s="23" customFormat="1" ht="27" customHeight="1">
      <c r="A388" s="26">
        <f t="shared" si="17"/>
        <v>381</v>
      </c>
      <c r="B388" s="26" t="s">
        <v>195</v>
      </c>
      <c r="C388" s="27" t="s">
        <v>69</v>
      </c>
      <c r="D388" s="54" t="s">
        <v>70</v>
      </c>
      <c r="E388" s="28">
        <v>33</v>
      </c>
      <c r="F388" s="1" t="s">
        <v>232</v>
      </c>
      <c r="G388" s="26" t="s">
        <v>327</v>
      </c>
      <c r="H388" s="31" t="s">
        <v>346</v>
      </c>
      <c r="I388" s="26" t="s">
        <v>97</v>
      </c>
      <c r="J388" s="26" t="s">
        <v>96</v>
      </c>
      <c r="K388" s="48">
        <v>45</v>
      </c>
      <c r="L388" s="29">
        <v>65000</v>
      </c>
      <c r="M388" s="30">
        <f t="shared" si="15"/>
        <v>2925000</v>
      </c>
      <c r="N388" s="30"/>
      <c r="O388" s="30">
        <f t="shared" si="16"/>
        <v>2925000</v>
      </c>
      <c r="P388" s="1" t="s">
        <v>98</v>
      </c>
      <c r="Q388" s="23" t="s">
        <v>347</v>
      </c>
      <c r="R388" s="23">
        <v>1</v>
      </c>
      <c r="S388" s="58" t="s">
        <v>351</v>
      </c>
      <c r="T388" s="23" t="s">
        <v>369</v>
      </c>
    </row>
    <row r="389" spans="1:20" s="23" customFormat="1" ht="27" customHeight="1">
      <c r="A389" s="26">
        <f t="shared" si="17"/>
        <v>382</v>
      </c>
      <c r="B389" s="26" t="s">
        <v>195</v>
      </c>
      <c r="C389" s="27" t="s">
        <v>69</v>
      </c>
      <c r="D389" s="54" t="s">
        <v>70</v>
      </c>
      <c r="E389" s="28">
        <v>33</v>
      </c>
      <c r="F389" s="1" t="s">
        <v>232</v>
      </c>
      <c r="G389" s="26" t="s">
        <v>327</v>
      </c>
      <c r="H389" s="31" t="s">
        <v>346</v>
      </c>
      <c r="I389" s="26" t="s">
        <v>97</v>
      </c>
      <c r="J389" s="26" t="s">
        <v>100</v>
      </c>
      <c r="K389" s="48">
        <v>1</v>
      </c>
      <c r="L389" s="29">
        <v>65000</v>
      </c>
      <c r="M389" s="30">
        <f t="shared" si="15"/>
        <v>65000</v>
      </c>
      <c r="N389" s="30"/>
      <c r="O389" s="30">
        <f t="shared" si="16"/>
        <v>65000</v>
      </c>
      <c r="P389" s="1" t="s">
        <v>98</v>
      </c>
      <c r="Q389" s="23" t="s">
        <v>163</v>
      </c>
      <c r="R389" s="23">
        <v>30</v>
      </c>
      <c r="S389" s="58" t="s">
        <v>351</v>
      </c>
      <c r="T389" s="23" t="s">
        <v>382</v>
      </c>
    </row>
    <row r="390" spans="1:20" s="23" customFormat="1" ht="27" customHeight="1">
      <c r="A390" s="26">
        <f t="shared" si="17"/>
        <v>383</v>
      </c>
      <c r="B390" s="26" t="s">
        <v>195</v>
      </c>
      <c r="C390" s="27" t="s">
        <v>69</v>
      </c>
      <c r="D390" s="32" t="s">
        <v>70</v>
      </c>
      <c r="E390" s="28">
        <v>33</v>
      </c>
      <c r="F390" s="1" t="s">
        <v>232</v>
      </c>
      <c r="G390" s="26" t="s">
        <v>327</v>
      </c>
      <c r="H390" s="31" t="s">
        <v>346</v>
      </c>
      <c r="I390" s="26" t="s">
        <v>97</v>
      </c>
      <c r="J390" s="26" t="s">
        <v>101</v>
      </c>
      <c r="K390" s="48">
        <v>2.4</v>
      </c>
      <c r="L390" s="29">
        <v>65000</v>
      </c>
      <c r="M390" s="30">
        <f t="shared" si="15"/>
        <v>156000</v>
      </c>
      <c r="N390" s="30"/>
      <c r="O390" s="30">
        <f t="shared" si="16"/>
        <v>156000</v>
      </c>
      <c r="P390" s="1" t="s">
        <v>98</v>
      </c>
      <c r="Q390" s="23" t="s">
        <v>163</v>
      </c>
      <c r="R390" s="23">
        <v>30</v>
      </c>
      <c r="S390" s="58" t="s">
        <v>351</v>
      </c>
      <c r="T390" s="23" t="s">
        <v>382</v>
      </c>
    </row>
    <row r="391" spans="1:20" s="23" customFormat="1" ht="27" customHeight="1">
      <c r="A391" s="26">
        <f t="shared" si="17"/>
        <v>384</v>
      </c>
      <c r="B391" s="26" t="s">
        <v>196</v>
      </c>
      <c r="C391" s="27" t="s">
        <v>57</v>
      </c>
      <c r="D391" s="32" t="s">
        <v>71</v>
      </c>
      <c r="E391" s="28">
        <v>33</v>
      </c>
      <c r="F391" s="1" t="s">
        <v>232</v>
      </c>
      <c r="G391" s="26" t="s">
        <v>324</v>
      </c>
      <c r="H391" s="31" t="s">
        <v>343</v>
      </c>
      <c r="I391" s="26" t="s">
        <v>97</v>
      </c>
      <c r="J391" s="26" t="s">
        <v>96</v>
      </c>
      <c r="K391" s="48">
        <v>45</v>
      </c>
      <c r="L391" s="29">
        <v>65000</v>
      </c>
      <c r="M391" s="30">
        <f t="shared" si="15"/>
        <v>2925000</v>
      </c>
      <c r="N391" s="30"/>
      <c r="O391" s="30">
        <f t="shared" si="16"/>
        <v>2925000</v>
      </c>
      <c r="P391" s="1" t="s">
        <v>98</v>
      </c>
      <c r="Q391" s="23" t="s">
        <v>163</v>
      </c>
      <c r="R391" s="23">
        <v>1</v>
      </c>
      <c r="S391" s="58" t="s">
        <v>351</v>
      </c>
      <c r="T391" s="23" t="s">
        <v>382</v>
      </c>
    </row>
    <row r="392" spans="1:20" s="23" customFormat="1" ht="27" customHeight="1">
      <c r="A392" s="26">
        <f t="shared" si="17"/>
        <v>385</v>
      </c>
      <c r="B392" s="26" t="s">
        <v>196</v>
      </c>
      <c r="C392" s="27" t="s">
        <v>57</v>
      </c>
      <c r="D392" s="32" t="s">
        <v>71</v>
      </c>
      <c r="E392" s="28">
        <v>33</v>
      </c>
      <c r="F392" s="1" t="s">
        <v>232</v>
      </c>
      <c r="G392" s="26" t="s">
        <v>324</v>
      </c>
      <c r="H392" s="31" t="s">
        <v>343</v>
      </c>
      <c r="I392" s="26" t="s">
        <v>97</v>
      </c>
      <c r="J392" s="26" t="s">
        <v>100</v>
      </c>
      <c r="K392" s="48">
        <v>2.4</v>
      </c>
      <c r="L392" s="29">
        <v>65000</v>
      </c>
      <c r="M392" s="30">
        <f>L392*K392</f>
        <v>156000</v>
      </c>
      <c r="N392" s="30"/>
      <c r="O392" s="30">
        <f t="shared" si="16"/>
        <v>156000</v>
      </c>
      <c r="P392" s="1" t="s">
        <v>98</v>
      </c>
      <c r="Q392" s="23" t="s">
        <v>163</v>
      </c>
      <c r="R392" s="23">
        <v>1</v>
      </c>
      <c r="S392" s="58" t="s">
        <v>351</v>
      </c>
      <c r="T392" s="23" t="s">
        <v>382</v>
      </c>
    </row>
    <row r="393" spans="1:20" s="23" customFormat="1" ht="27" customHeight="1">
      <c r="A393" s="26">
        <f t="shared" si="17"/>
        <v>386</v>
      </c>
      <c r="B393" s="26" t="s">
        <v>196</v>
      </c>
      <c r="C393" s="27" t="s">
        <v>57</v>
      </c>
      <c r="D393" s="54" t="s">
        <v>71</v>
      </c>
      <c r="E393" s="28">
        <v>33</v>
      </c>
      <c r="F393" s="1" t="s">
        <v>232</v>
      </c>
      <c r="G393" s="26" t="s">
        <v>324</v>
      </c>
      <c r="H393" s="31" t="s">
        <v>343</v>
      </c>
      <c r="I393" s="26" t="s">
        <v>97</v>
      </c>
      <c r="J393" s="26" t="s">
        <v>101</v>
      </c>
      <c r="K393" s="48">
        <v>6</v>
      </c>
      <c r="L393" s="29">
        <v>65000</v>
      </c>
      <c r="M393" s="30">
        <f>L393*K393</f>
        <v>390000</v>
      </c>
      <c r="N393" s="30"/>
      <c r="O393" s="30">
        <f>M393-N393</f>
        <v>390000</v>
      </c>
      <c r="P393" s="1" t="s">
        <v>98</v>
      </c>
      <c r="Q393" s="23" t="s">
        <v>163</v>
      </c>
      <c r="R393" s="23">
        <v>30</v>
      </c>
      <c r="S393" s="58" t="s">
        <v>351</v>
      </c>
      <c r="T393" s="23" t="s">
        <v>382</v>
      </c>
    </row>
    <row r="394" spans="1:20" hidden="1">
      <c r="A394" s="33"/>
      <c r="B394" s="33"/>
      <c r="C394" s="35"/>
      <c r="D394" s="36"/>
      <c r="E394" s="33"/>
      <c r="F394" s="34"/>
      <c r="G394" s="33"/>
      <c r="H394" s="34"/>
      <c r="I394" s="33"/>
      <c r="J394" s="33"/>
      <c r="K394" s="37"/>
      <c r="L394" s="33"/>
      <c r="M394" s="34"/>
      <c r="N394" s="34"/>
      <c r="O394" s="34"/>
      <c r="P394" s="34"/>
    </row>
    <row r="395" spans="1:20" ht="18.75" customHeight="1">
      <c r="A395" s="38"/>
      <c r="B395" s="38"/>
      <c r="C395" s="40"/>
      <c r="D395" s="41"/>
      <c r="E395" s="38"/>
      <c r="F395" s="42" t="s">
        <v>248</v>
      </c>
      <c r="G395" s="38"/>
      <c r="H395" s="39"/>
      <c r="I395" s="38"/>
      <c r="J395" s="38"/>
      <c r="K395" s="56">
        <f>SUBTOTAL(9,K8:K394)</f>
        <v>7162.5000000000055</v>
      </c>
      <c r="L395" s="38"/>
      <c r="M395" s="43">
        <f>SUBTOTAL(9,M8:M394)</f>
        <v>465562500</v>
      </c>
      <c r="N395" s="43">
        <f>SUBTOTAL(9,N8:N394)</f>
        <v>4218500</v>
      </c>
      <c r="O395" s="43">
        <f>SUBTOTAL(9,O8:O394)</f>
        <v>461344000</v>
      </c>
      <c r="P395" s="39"/>
    </row>
    <row r="396" spans="1:20" ht="12.75" customHeight="1"/>
    <row r="397" spans="1:20" ht="20.25" customHeight="1">
      <c r="C397" s="121" t="s">
        <v>252</v>
      </c>
      <c r="D397" s="121"/>
      <c r="E397" s="19" t="s">
        <v>253</v>
      </c>
      <c r="F397" s="44">
        <f>O395</f>
        <v>461344000</v>
      </c>
      <c r="G397" s="47" t="s">
        <v>254</v>
      </c>
      <c r="K397" s="45"/>
    </row>
    <row r="398" spans="1:20" ht="20.25" customHeight="1">
      <c r="C398" s="121" t="s">
        <v>255</v>
      </c>
      <c r="D398" s="121"/>
      <c r="E398" s="19" t="s">
        <v>253</v>
      </c>
      <c r="F398" s="122" t="str">
        <f>tien_so!C6</f>
        <v>Bốn trăm sáu mươi mốt triệu ba trăm bốn mươi bốn ngàn đồng./.</v>
      </c>
      <c r="G398" s="122"/>
      <c r="H398" s="122"/>
      <c r="I398" s="122"/>
      <c r="K398" s="46"/>
      <c r="L398" s="46"/>
      <c r="M398" s="46"/>
      <c r="N398" s="46"/>
      <c r="O398" s="46"/>
    </row>
    <row r="402" spans="1:20">
      <c r="B402" s="121" t="s">
        <v>549</v>
      </c>
      <c r="C402" s="121"/>
      <c r="D402" s="121"/>
    </row>
    <row r="404" spans="1:20" s="23" customFormat="1" ht="19.5" customHeight="1">
      <c r="A404" s="26">
        <f>A393+1</f>
        <v>387</v>
      </c>
      <c r="B404" s="59" t="s">
        <v>421</v>
      </c>
      <c r="C404" s="60" t="s">
        <v>471</v>
      </c>
      <c r="D404" s="61" t="s">
        <v>108</v>
      </c>
      <c r="E404" s="62">
        <v>10</v>
      </c>
      <c r="F404" s="63" t="s">
        <v>225</v>
      </c>
      <c r="G404" s="26" t="s">
        <v>173</v>
      </c>
      <c r="H404" s="31" t="s">
        <v>84</v>
      </c>
      <c r="I404" s="26" t="s">
        <v>97</v>
      </c>
      <c r="J404" s="26" t="s">
        <v>96</v>
      </c>
      <c r="K404" s="48">
        <v>64.900000000000006</v>
      </c>
      <c r="L404" s="29"/>
      <c r="M404" s="30">
        <f t="shared" ref="M404:M413" si="18">L404*K404</f>
        <v>0</v>
      </c>
      <c r="N404" s="30"/>
      <c r="O404" s="30"/>
      <c r="P404" s="1" t="s">
        <v>98</v>
      </c>
      <c r="Q404" s="23" t="s">
        <v>163</v>
      </c>
      <c r="R404" s="23">
        <v>30</v>
      </c>
      <c r="S404" s="58" t="s">
        <v>351</v>
      </c>
      <c r="T404" s="23" t="s">
        <v>382</v>
      </c>
    </row>
    <row r="405" spans="1:20" s="23" customFormat="1" ht="19.5" customHeight="1">
      <c r="A405" s="26">
        <f t="shared" ref="A405:A413" si="19">A404+1</f>
        <v>388</v>
      </c>
      <c r="B405" s="59" t="s">
        <v>421</v>
      </c>
      <c r="C405" s="60" t="s">
        <v>471</v>
      </c>
      <c r="D405" s="61" t="s">
        <v>108</v>
      </c>
      <c r="E405" s="62">
        <v>10</v>
      </c>
      <c r="F405" s="63" t="s">
        <v>225</v>
      </c>
      <c r="G405" s="26" t="s">
        <v>173</v>
      </c>
      <c r="H405" s="31" t="s">
        <v>84</v>
      </c>
      <c r="I405" s="26" t="s">
        <v>97</v>
      </c>
      <c r="J405" s="26" t="s">
        <v>96</v>
      </c>
      <c r="K405" s="48">
        <v>64.3</v>
      </c>
      <c r="L405" s="29"/>
      <c r="M405" s="30">
        <f t="shared" si="18"/>
        <v>0</v>
      </c>
      <c r="N405" s="30"/>
      <c r="O405" s="30"/>
      <c r="P405" s="1" t="s">
        <v>98</v>
      </c>
      <c r="Q405" s="23" t="s">
        <v>163</v>
      </c>
      <c r="R405" s="23">
        <v>30</v>
      </c>
      <c r="S405" s="58" t="s">
        <v>351</v>
      </c>
      <c r="T405" s="23" t="s">
        <v>382</v>
      </c>
    </row>
    <row r="406" spans="1:20" s="23" customFormat="1" ht="19.5" customHeight="1">
      <c r="A406" s="26">
        <f t="shared" si="19"/>
        <v>389</v>
      </c>
      <c r="B406" s="59" t="s">
        <v>421</v>
      </c>
      <c r="C406" s="60" t="s">
        <v>471</v>
      </c>
      <c r="D406" s="64" t="s">
        <v>108</v>
      </c>
      <c r="E406" s="62">
        <v>10</v>
      </c>
      <c r="F406" s="63" t="s">
        <v>225</v>
      </c>
      <c r="G406" s="26" t="s">
        <v>173</v>
      </c>
      <c r="H406" s="31" t="s">
        <v>84</v>
      </c>
      <c r="I406" s="26" t="s">
        <v>97</v>
      </c>
      <c r="J406" s="26" t="s">
        <v>100</v>
      </c>
      <c r="K406" s="48">
        <v>5.0999999999999996</v>
      </c>
      <c r="L406" s="29"/>
      <c r="M406" s="30">
        <f t="shared" si="18"/>
        <v>0</v>
      </c>
      <c r="N406" s="30"/>
      <c r="O406" s="30"/>
      <c r="P406" s="1" t="s">
        <v>98</v>
      </c>
      <c r="Q406" s="23" t="s">
        <v>163</v>
      </c>
      <c r="R406" s="23">
        <v>30</v>
      </c>
      <c r="S406" s="58" t="s">
        <v>351</v>
      </c>
      <c r="T406" s="23" t="s">
        <v>382</v>
      </c>
    </row>
    <row r="407" spans="1:20" s="23" customFormat="1" ht="19.5" customHeight="1">
      <c r="A407" s="26">
        <f t="shared" si="19"/>
        <v>390</v>
      </c>
      <c r="B407" s="59" t="s">
        <v>421</v>
      </c>
      <c r="C407" s="60" t="s">
        <v>471</v>
      </c>
      <c r="D407" s="64" t="s">
        <v>108</v>
      </c>
      <c r="E407" s="62">
        <v>10</v>
      </c>
      <c r="F407" s="63" t="s">
        <v>225</v>
      </c>
      <c r="G407" s="26" t="s">
        <v>173</v>
      </c>
      <c r="H407" s="31" t="s">
        <v>84</v>
      </c>
      <c r="I407" s="26" t="s">
        <v>97</v>
      </c>
      <c r="J407" s="26" t="s">
        <v>100</v>
      </c>
      <c r="K407" s="48">
        <v>5</v>
      </c>
      <c r="L407" s="29"/>
      <c r="M407" s="30">
        <f t="shared" si="18"/>
        <v>0</v>
      </c>
      <c r="N407" s="30"/>
      <c r="O407" s="30"/>
      <c r="P407" s="1" t="s">
        <v>98</v>
      </c>
      <c r="Q407" s="23" t="s">
        <v>163</v>
      </c>
      <c r="R407" s="23">
        <v>30</v>
      </c>
      <c r="S407" s="58" t="s">
        <v>351</v>
      </c>
      <c r="T407" s="23" t="s">
        <v>382</v>
      </c>
    </row>
    <row r="408" spans="1:20" s="23" customFormat="1" ht="19.5" customHeight="1">
      <c r="A408" s="26">
        <f t="shared" si="19"/>
        <v>391</v>
      </c>
      <c r="B408" s="59" t="s">
        <v>421</v>
      </c>
      <c r="C408" s="60" t="s">
        <v>471</v>
      </c>
      <c r="D408" s="64" t="s">
        <v>108</v>
      </c>
      <c r="E408" s="62">
        <v>10</v>
      </c>
      <c r="F408" s="63" t="s">
        <v>225</v>
      </c>
      <c r="G408" s="26" t="s">
        <v>173</v>
      </c>
      <c r="H408" s="31" t="s">
        <v>84</v>
      </c>
      <c r="I408" s="26" t="s">
        <v>97</v>
      </c>
      <c r="J408" s="26" t="s">
        <v>101</v>
      </c>
      <c r="K408" s="48">
        <v>12.5</v>
      </c>
      <c r="L408" s="29"/>
      <c r="M408" s="30">
        <f t="shared" si="18"/>
        <v>0</v>
      </c>
      <c r="N408" s="30"/>
      <c r="O408" s="30"/>
      <c r="P408" s="1" t="s">
        <v>98</v>
      </c>
      <c r="Q408" s="23" t="s">
        <v>163</v>
      </c>
      <c r="R408" s="23">
        <v>30</v>
      </c>
      <c r="S408" s="58" t="s">
        <v>351</v>
      </c>
      <c r="T408" s="23" t="s">
        <v>382</v>
      </c>
    </row>
    <row r="409" spans="1:20" s="23" customFormat="1" ht="19.5" customHeight="1">
      <c r="A409" s="26">
        <f t="shared" si="19"/>
        <v>392</v>
      </c>
      <c r="B409" s="59" t="s">
        <v>422</v>
      </c>
      <c r="C409" s="65" t="s">
        <v>10</v>
      </c>
      <c r="D409" s="61" t="s">
        <v>266</v>
      </c>
      <c r="E409" s="62">
        <v>10</v>
      </c>
      <c r="F409" s="63" t="s">
        <v>225</v>
      </c>
      <c r="G409" s="26" t="s">
        <v>171</v>
      </c>
      <c r="H409" s="31" t="s">
        <v>83</v>
      </c>
      <c r="I409" s="26" t="s">
        <v>97</v>
      </c>
      <c r="J409" s="26" t="s">
        <v>96</v>
      </c>
      <c r="K409" s="48">
        <v>64.3</v>
      </c>
      <c r="L409" s="29"/>
      <c r="M409" s="30">
        <f t="shared" si="18"/>
        <v>0</v>
      </c>
      <c r="N409" s="30"/>
      <c r="O409" s="30"/>
      <c r="P409" s="1" t="s">
        <v>98</v>
      </c>
      <c r="Q409" s="23" t="s">
        <v>163</v>
      </c>
      <c r="R409" s="23">
        <v>30</v>
      </c>
      <c r="S409" s="58" t="s">
        <v>351</v>
      </c>
      <c r="T409" s="23" t="s">
        <v>382</v>
      </c>
    </row>
    <row r="410" spans="1:20" s="23" customFormat="1" ht="19.5" customHeight="1">
      <c r="A410" s="26">
        <f t="shared" si="19"/>
        <v>393</v>
      </c>
      <c r="B410" s="59" t="s">
        <v>422</v>
      </c>
      <c r="C410" s="65" t="s">
        <v>10</v>
      </c>
      <c r="D410" s="61" t="s">
        <v>266</v>
      </c>
      <c r="E410" s="62">
        <v>10</v>
      </c>
      <c r="F410" s="63" t="s">
        <v>225</v>
      </c>
      <c r="G410" s="26" t="s">
        <v>171</v>
      </c>
      <c r="H410" s="31" t="s">
        <v>83</v>
      </c>
      <c r="I410" s="26" t="s">
        <v>97</v>
      </c>
      <c r="J410" s="26" t="s">
        <v>96</v>
      </c>
      <c r="K410" s="48">
        <v>64.3</v>
      </c>
      <c r="L410" s="29"/>
      <c r="M410" s="30">
        <f t="shared" si="18"/>
        <v>0</v>
      </c>
      <c r="N410" s="30"/>
      <c r="O410" s="30"/>
      <c r="P410" s="1" t="s">
        <v>98</v>
      </c>
      <c r="Q410" s="23" t="s">
        <v>163</v>
      </c>
      <c r="R410" s="23">
        <v>30</v>
      </c>
      <c r="S410" s="58" t="s">
        <v>351</v>
      </c>
      <c r="T410" s="23" t="s">
        <v>382</v>
      </c>
    </row>
    <row r="411" spans="1:20" s="23" customFormat="1" ht="19.5" customHeight="1">
      <c r="A411" s="26">
        <f t="shared" si="19"/>
        <v>394</v>
      </c>
      <c r="B411" s="59" t="s">
        <v>422</v>
      </c>
      <c r="C411" s="65" t="s">
        <v>10</v>
      </c>
      <c r="D411" s="61" t="s">
        <v>266</v>
      </c>
      <c r="E411" s="62">
        <v>10</v>
      </c>
      <c r="F411" s="63" t="s">
        <v>225</v>
      </c>
      <c r="G411" s="26" t="s">
        <v>171</v>
      </c>
      <c r="H411" s="31" t="s">
        <v>83</v>
      </c>
      <c r="I411" s="26" t="s">
        <v>97</v>
      </c>
      <c r="J411" s="26" t="s">
        <v>100</v>
      </c>
      <c r="K411" s="48">
        <v>5</v>
      </c>
      <c r="L411" s="29"/>
      <c r="M411" s="30">
        <f t="shared" si="18"/>
        <v>0</v>
      </c>
      <c r="N411" s="30"/>
      <c r="O411" s="30"/>
      <c r="P411" s="1" t="s">
        <v>98</v>
      </c>
      <c r="Q411" s="23" t="s">
        <v>163</v>
      </c>
      <c r="R411" s="23">
        <v>1</v>
      </c>
      <c r="S411" s="58" t="s">
        <v>351</v>
      </c>
      <c r="T411" s="23" t="s">
        <v>382</v>
      </c>
    </row>
    <row r="412" spans="1:20" s="23" customFormat="1" ht="19.5" customHeight="1">
      <c r="A412" s="26">
        <f t="shared" si="19"/>
        <v>395</v>
      </c>
      <c r="B412" s="59" t="s">
        <v>422</v>
      </c>
      <c r="C412" s="65" t="s">
        <v>10</v>
      </c>
      <c r="D412" s="61" t="s">
        <v>266</v>
      </c>
      <c r="E412" s="62">
        <v>10</v>
      </c>
      <c r="F412" s="63" t="s">
        <v>225</v>
      </c>
      <c r="G412" s="26" t="s">
        <v>171</v>
      </c>
      <c r="H412" s="31" t="s">
        <v>83</v>
      </c>
      <c r="I412" s="26" t="s">
        <v>97</v>
      </c>
      <c r="J412" s="26" t="s">
        <v>100</v>
      </c>
      <c r="K412" s="48">
        <v>5</v>
      </c>
      <c r="L412" s="29"/>
      <c r="M412" s="30">
        <f t="shared" si="18"/>
        <v>0</v>
      </c>
      <c r="N412" s="30"/>
      <c r="O412" s="30"/>
      <c r="P412" s="1" t="s">
        <v>98</v>
      </c>
      <c r="Q412" s="23" t="s">
        <v>163</v>
      </c>
      <c r="R412" s="23">
        <v>1</v>
      </c>
      <c r="S412" s="58" t="s">
        <v>351</v>
      </c>
      <c r="T412" s="23" t="s">
        <v>382</v>
      </c>
    </row>
    <row r="413" spans="1:20" s="23" customFormat="1" ht="19.5" customHeight="1">
      <c r="A413" s="26">
        <f t="shared" si="19"/>
        <v>396</v>
      </c>
      <c r="B413" s="59" t="s">
        <v>422</v>
      </c>
      <c r="C413" s="65" t="s">
        <v>10</v>
      </c>
      <c r="D413" s="61" t="s">
        <v>266</v>
      </c>
      <c r="E413" s="62">
        <v>10</v>
      </c>
      <c r="F413" s="63" t="s">
        <v>225</v>
      </c>
      <c r="G413" s="26" t="s">
        <v>171</v>
      </c>
      <c r="H413" s="31" t="s">
        <v>83</v>
      </c>
      <c r="I413" s="26" t="s">
        <v>97</v>
      </c>
      <c r="J413" s="26" t="s">
        <v>101</v>
      </c>
      <c r="K413" s="48">
        <v>12.5</v>
      </c>
      <c r="L413" s="29"/>
      <c r="M413" s="30">
        <f t="shared" si="18"/>
        <v>0</v>
      </c>
      <c r="N413" s="30"/>
      <c r="O413" s="30"/>
      <c r="P413" s="1" t="s">
        <v>98</v>
      </c>
      <c r="Q413" s="23" t="s">
        <v>163</v>
      </c>
      <c r="R413" s="23">
        <v>1</v>
      </c>
      <c r="S413" s="58" t="s">
        <v>351</v>
      </c>
      <c r="T413" s="23" t="s">
        <v>382</v>
      </c>
    </row>
  </sheetData>
  <autoFilter ref="A7:Q413"/>
  <mergeCells count="8">
    <mergeCell ref="A1:E1"/>
    <mergeCell ref="A2:E2"/>
    <mergeCell ref="C397:D397"/>
    <mergeCell ref="C398:D398"/>
    <mergeCell ref="B402:D402"/>
    <mergeCell ref="F398:I398"/>
    <mergeCell ref="A4:P4"/>
    <mergeCell ref="A5:P5"/>
  </mergeCells>
  <phoneticPr fontId="1" type="noConversion"/>
  <pageMargins left="0.31" right="0.22" top="0.47" bottom="0.5" header="0.22" footer="0.21"/>
  <pageSetup paperSize="9" scale="7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Tong_hop</vt:lpstr>
      <vt:lpstr>gio_ky_3</vt:lpstr>
      <vt:lpstr>gio_ky_3!Print_Area</vt:lpstr>
      <vt:lpstr>Tong_hop!Print_Area</vt:lpstr>
      <vt:lpstr>gio_ky_3!Print_Titles</vt:lpstr>
      <vt:lpstr>Tong_hop!Print_Titles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2022-08-25T04:05:38Z</cp:lastPrinted>
  <dcterms:created xsi:type="dcterms:W3CDTF">2017-08-11T04:19:01Z</dcterms:created>
  <dcterms:modified xsi:type="dcterms:W3CDTF">2022-08-26T04:55:43Z</dcterms:modified>
</cp:coreProperties>
</file>