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690" firstSheet="1" activeTab="1"/>
  </bookViews>
  <sheets>
    <sheet name="tien_so" sheetId="1" state="hidden" r:id="rId1"/>
    <sheet name="Tong_hop" sheetId="2" r:id="rId2"/>
    <sheet name="Chitiet" sheetId="3" r:id="rId3"/>
  </sheets>
  <definedNames>
    <definedName name="_xlnm._FilterDatabase" localSheetId="2" hidden="1">'Chitiet'!$A$9:$O$34</definedName>
    <definedName name="_xlnm._FilterDatabase" localSheetId="1" hidden="1">'Tong_hop'!$A$9:$M$27</definedName>
    <definedName name="CNV">#REF!</definedName>
    <definedName name="ma_dinhmuc_moi">#REF!</definedName>
    <definedName name="madvi">#REF!</definedName>
    <definedName name="madvi1">#REF!</definedName>
    <definedName name="ngach">#REF!</definedName>
    <definedName name="pc">#REF!</definedName>
    <definedName name="_xlnm.Print_Area" localSheetId="2">'Chitiet'!$A$1:$O$38</definedName>
    <definedName name="_xlnm.Print_Area" localSheetId="1">'Tong_hop'!$A$1:$M$33</definedName>
    <definedName name="_xlnm.Print_Titles" localSheetId="2">'Chitiet'!$9:$9</definedName>
    <definedName name="_xlnm.Print_Titles" localSheetId="1">'Tong_hop'!$9:$9</definedName>
    <definedName name="tam">#REF!</definedName>
  </definedNames>
  <calcPr fullCalcOnLoad="1"/>
</workbook>
</file>

<file path=xl/sharedStrings.xml><?xml version="1.0" encoding="utf-8"?>
<sst xmlns="http://schemas.openxmlformats.org/spreadsheetml/2006/main" count="263" uniqueCount="130">
  <si>
    <t>Bệnh lý học thú y 1</t>
  </si>
  <si>
    <t>Tiết thanh toán
(tiết)</t>
  </si>
  <si>
    <t>Tiết thanh toán (tiết)</t>
  </si>
  <si>
    <t>Tổng</t>
  </si>
  <si>
    <t>Nguyễn Thị Minh</t>
  </si>
  <si>
    <t>Thúy</t>
  </si>
  <si>
    <t>Yến</t>
  </si>
  <si>
    <t>Tâm</t>
  </si>
  <si>
    <t>Ngô Thị Thanh</t>
  </si>
  <si>
    <t>Nguyễn Thị Thúy</t>
  </si>
  <si>
    <t>Tiếng Anh chuyên nghiệp</t>
  </si>
  <si>
    <t>Thảo</t>
  </si>
  <si>
    <t>Tổ chức - Giải phẫu - Phôi thai</t>
  </si>
  <si>
    <t>Hoàn</t>
  </si>
  <si>
    <t>Đặng Đức</t>
  </si>
  <si>
    <t>Quảng</t>
  </si>
  <si>
    <t>Họ đệm</t>
  </si>
  <si>
    <t>Tên</t>
  </si>
  <si>
    <t>Mã</t>
  </si>
  <si>
    <t>Hóa học</t>
  </si>
  <si>
    <t>PP thí nghiệm và Thống kê sinh học</t>
  </si>
  <si>
    <t>Bệnh lý thú y</t>
  </si>
  <si>
    <t>Tên học phần</t>
  </si>
  <si>
    <t>Số SV
(SV)</t>
  </si>
  <si>
    <t>Đơn giá
(đồng)</t>
  </si>
  <si>
    <t>Thành tiền
(đồng)</t>
  </si>
  <si>
    <t>Còn nhận
(đồng)</t>
  </si>
  <si>
    <t>Tiết QĐ 
(tiết)</t>
  </si>
  <si>
    <t>TỔNG CỘNG</t>
  </si>
  <si>
    <t>Phương pháp thí nghiệm</t>
  </si>
  <si>
    <t>Tài chính</t>
  </si>
  <si>
    <t>Tiếng Anh cơ bản</t>
  </si>
  <si>
    <t>Nguyễn Văn</t>
  </si>
  <si>
    <t>Đỗ Tấn</t>
  </si>
  <si>
    <t>Dũng</t>
  </si>
  <si>
    <t>Hải</t>
  </si>
  <si>
    <t>Hạnh</t>
  </si>
  <si>
    <t>Phạm Thị</t>
  </si>
  <si>
    <t>Đỗ Thị</t>
  </si>
  <si>
    <t>Hường</t>
  </si>
  <si>
    <t>Phan Thị</t>
  </si>
  <si>
    <t>Trang</t>
  </si>
  <si>
    <t>Lan</t>
  </si>
  <si>
    <t>Nguyễn Xuân</t>
  </si>
  <si>
    <t>Huyền</t>
  </si>
  <si>
    <t>Vũ Thị</t>
  </si>
  <si>
    <t>Trung</t>
  </si>
  <si>
    <t>Điều</t>
  </si>
  <si>
    <t>Giáo dục thể chất</t>
  </si>
  <si>
    <t>Bóng chuyền 1</t>
  </si>
  <si>
    <t>Chạy 100m – Nhảy xa</t>
  </si>
  <si>
    <t>Mô học 1</t>
  </si>
  <si>
    <t>Hóa phân tích</t>
  </si>
  <si>
    <t>BCY02</t>
  </si>
  <si>
    <t>HTN08</t>
  </si>
  <si>
    <t>NN001</t>
  </si>
  <si>
    <t>NN011</t>
  </si>
  <si>
    <t>NN022</t>
  </si>
  <si>
    <t>TOT08</t>
  </si>
  <si>
    <t>GDT01</t>
  </si>
  <si>
    <t>GDT03</t>
  </si>
  <si>
    <t>GDT10</t>
  </si>
  <si>
    <t>Ghi chú</t>
  </si>
  <si>
    <t>TT</t>
  </si>
  <si>
    <t>STT</t>
  </si>
  <si>
    <t>Mã GV</t>
  </si>
  <si>
    <t>Bộ môn</t>
  </si>
  <si>
    <t>Bệnh cây</t>
  </si>
  <si>
    <t>BỘ NÔNG NGHIỆP VÀ PTNT</t>
  </si>
  <si>
    <t>HỌC VIỆN NÔNG NGHIỆP VIỆT NAM</t>
  </si>
  <si>
    <t>của Giám đốc Học viện Nông nghiệp Việt Nam)</t>
  </si>
  <si>
    <t>Khoa Nông học</t>
  </si>
  <si>
    <t>Khoa Chăn nuôi</t>
  </si>
  <si>
    <t>Khoa Quản lý đất đai</t>
  </si>
  <si>
    <t>Khoa Cơ Điện</t>
  </si>
  <si>
    <t>Khoa Kinh tế và PTNT</t>
  </si>
  <si>
    <t>Khoa Sư phạm và NN</t>
  </si>
  <si>
    <t>Khoa Công nghệ thực phẩm</t>
  </si>
  <si>
    <t>Khoa Thú y</t>
  </si>
  <si>
    <t>Khoa Công nghệ thông tin</t>
  </si>
  <si>
    <t>Khoa Kế toán và QTKD</t>
  </si>
  <si>
    <t>Khoa Công nghệ sinh học</t>
  </si>
  <si>
    <t>Khoa Môi trường</t>
  </si>
  <si>
    <t>Khoa Thủy sản</t>
  </si>
  <si>
    <t>Khoa Giáo dục quốc phòng</t>
  </si>
  <si>
    <t>TT Giáo dục thể chất và Thể thao</t>
  </si>
  <si>
    <t>TT Thực nghiệm và ĐT nghề</t>
  </si>
  <si>
    <t>TỔNG HỢP CÁC ĐƠN VỊ</t>
  </si>
  <si>
    <t>Kh«ng söa 
dßng trªn</t>
  </si>
  <si>
    <t>đồng./.</t>
  </si>
  <si>
    <t>Tổng số tiền thanh toán:</t>
  </si>
  <si>
    <t>đồng</t>
  </si>
  <si>
    <t>Bằng chữ:</t>
  </si>
  <si>
    <t>BẢNG TỔNG HỢP THANH TOÁN TIỀN GIẢNG DẠY LỚP TỔ CHỨC RIÊNG (LỚP ĐẶC BIỆT)</t>
  </si>
  <si>
    <t>Trừ số 
chi thừa 
năm trước
(đồng)</t>
  </si>
  <si>
    <t>BLY05</t>
  </si>
  <si>
    <t>Trần Minh</t>
  </si>
  <si>
    <t>Trừ số chi 
thừa năm trước (đồng)</t>
  </si>
  <si>
    <t>Quản trị kinh doanh</t>
  </si>
  <si>
    <t>Nguyễn Thị Kim</t>
  </si>
  <si>
    <t>Quế</t>
  </si>
  <si>
    <t>Đỗ Thành</t>
  </si>
  <si>
    <t>NN005</t>
  </si>
  <si>
    <t>GDT17</t>
  </si>
  <si>
    <t>HOA25</t>
  </si>
  <si>
    <t>Mạng và Hệ thống thông tin</t>
  </si>
  <si>
    <t>Ra quyết định mờ</t>
  </si>
  <si>
    <t>Khoa Khoa học xã hội</t>
  </si>
  <si>
    <t>BẢNG CHI TIẾT THANH TOÁN TIỀN GIẢNG DẠY LỚP TỔ CHỨC RIÊNG (LỚP ĐẶC BIỆT) HỌC KỲ I NĂM HỌC 2020-2021</t>
  </si>
  <si>
    <t>GTC11</t>
  </si>
  <si>
    <t>Phạm Hồng</t>
  </si>
  <si>
    <t>TCH14</t>
  </si>
  <si>
    <t>Đặng Thị Hải</t>
  </si>
  <si>
    <t>Tài chính tiền tệ</t>
  </si>
  <si>
    <t>Cầu lông 2</t>
  </si>
  <si>
    <t>NN006</t>
  </si>
  <si>
    <t>QKT18</t>
  </si>
  <si>
    <t>Đoàn Thị Ngọc</t>
  </si>
  <si>
    <t>Bệnh cây chuyên khoa 2</t>
  </si>
  <si>
    <t>Miễn dịch thực vật</t>
  </si>
  <si>
    <t>Tiếng Anh 3</t>
  </si>
  <si>
    <t>QL kinh tế hộ và trang trại</t>
  </si>
  <si>
    <t>BỔ SUNG LẦN 1</t>
  </si>
  <si>
    <t>HỌC KỲ I NĂM HỌC 2020-2021 (BỔ SUNG LẦN 1)</t>
  </si>
  <si>
    <r>
      <t xml:space="preserve">(Kèm theo Quyết định số    </t>
    </r>
    <r>
      <rPr>
        <b/>
        <sz val="14"/>
        <rFont val="Times New Roman"/>
        <family val="1"/>
      </rPr>
      <t>739</t>
    </r>
    <r>
      <rPr>
        <sz val="14"/>
        <rFont val="Times New Roman"/>
        <family val="1"/>
      </rPr>
      <t xml:space="preserve">   /QĐ-HVN ngày   05   tháng  02  năm 2021</t>
    </r>
  </si>
  <si>
    <r>
      <t xml:space="preserve">(Kèm theo Quyết định số  </t>
    </r>
    <r>
      <rPr>
        <b/>
        <sz val="14"/>
        <rFont val="Times New Roman"/>
        <family val="1"/>
      </rPr>
      <t xml:space="preserve">  739 </t>
    </r>
    <r>
      <rPr>
        <sz val="14"/>
        <rFont val="Times New Roman"/>
        <family val="1"/>
      </rPr>
      <t xml:space="preserve">  /QĐ-HVN ngày   05   tháng  02  năm 2021</t>
    </r>
  </si>
  <si>
    <t>BKT19</t>
  </si>
  <si>
    <t>Huệ</t>
  </si>
  <si>
    <t>Kế toán tài chính</t>
  </si>
  <si>
    <t>Kế toán thuế</t>
  </si>
</sst>
</file>

<file path=xl/styles.xml><?xml version="1.0" encoding="utf-8"?>
<styleSheet xmlns="http://schemas.openxmlformats.org/spreadsheetml/2006/main">
  <numFmts count="6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0"/>
    <numFmt numFmtId="167" formatCode="0.0000"/>
    <numFmt numFmtId="168" formatCode="0.00000"/>
    <numFmt numFmtId="169" formatCode="0.000000"/>
    <numFmt numFmtId="170" formatCode="0.0000000"/>
    <numFmt numFmtId="171" formatCode="0.00000000"/>
    <numFmt numFmtId="172" formatCode="0.000000000"/>
    <numFmt numFmtId="173" formatCode="0.0000000000"/>
    <numFmt numFmtId="174" formatCode="0.00000000000"/>
    <numFmt numFmtId="175" formatCode="0.000000000000"/>
    <numFmt numFmtId="176" formatCode="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_(* #,##0.0_);_(* \(#,##0.0\);_(* &quot;-&quot;?_);_(@_)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* #,##0_-;\-* #,##0_-;_-* &quot;-&quot;_-;_-@_-"/>
    <numFmt numFmtId="188" formatCode="_-&quot;£&quot;* #,##0.00_-;\-&quot;£&quot;* #,##0.00_-;_-&quot;£&quot;* &quot;-&quot;??_-;_-@_-"/>
    <numFmt numFmtId="189" formatCode="_-* #,##0.00_-;\-* #,##0.00_-;_-* &quot;-&quot;??_-;_-@_-"/>
    <numFmt numFmtId="190" formatCode="mm/yy"/>
    <numFmt numFmtId="191" formatCode="#,##0.0"/>
    <numFmt numFmtId="192" formatCode="#,##0.000"/>
    <numFmt numFmtId="193" formatCode="#,##0.0000000000"/>
    <numFmt numFmtId="194" formatCode="#,##0.000000000"/>
    <numFmt numFmtId="195" formatCode="#,##0.00000000"/>
    <numFmt numFmtId="196" formatCode="#,##0.0000000"/>
    <numFmt numFmtId="197" formatCode="#,##0.000000"/>
    <numFmt numFmtId="198" formatCode="#,##0.00000"/>
    <numFmt numFmtId="199" formatCode="#,##0.0000"/>
    <numFmt numFmtId="200" formatCode="mm/yyyy"/>
    <numFmt numFmtId="201" formatCode="_(* #,##0.0_);_(* \(#,##0.0\);_(* &quot;-&quot;_);_(@_)"/>
    <numFmt numFmtId="202" formatCode="_(* #,##0.00_);_(* \(#,##0.00\);_(* &quot;-&quot;_);_(@_)"/>
    <numFmt numFmtId="203" formatCode="00.000"/>
    <numFmt numFmtId="204" formatCode="mm/dd/yy"/>
    <numFmt numFmtId="205" formatCode="yy/mm/dd"/>
    <numFmt numFmtId="206" formatCode="yyyy/mm/dd"/>
    <numFmt numFmtId="207" formatCode="yyyymmdd"/>
    <numFmt numFmtId="208" formatCode="000"/>
    <numFmt numFmtId="209" formatCode="00"/>
    <numFmt numFmtId="210" formatCode="00,000"/>
    <numFmt numFmtId="211" formatCode="0.0%"/>
    <numFmt numFmtId="212" formatCode="0.000%"/>
    <numFmt numFmtId="213" formatCode="_(* #,##0.000_);_(* \(#,##0.000\);_(* &quot;-&quot;??_);_(@_)"/>
    <numFmt numFmtId="214" formatCode="_(* #,##0.0000_);_(* \(#,##0.0000\);_(* &quot;-&quot;??_);_(@_)"/>
    <numFmt numFmtId="215" formatCode="#,##0.00000000000"/>
    <numFmt numFmtId="216" formatCode="#,##0.000000000000"/>
    <numFmt numFmtId="217" formatCode="#,##0.0000000000000"/>
    <numFmt numFmtId="218" formatCode="_-* #,##0.0_-;\-* #,##0.0_-;_-* &quot;-&quot;??_-;_-@_-"/>
    <numFmt numFmtId="219" formatCode="_-* #,##0_-;\-* #,##0_-;_-* &quot;-&quot;??_-;_-@_-"/>
  </numFmts>
  <fonts count="38">
    <font>
      <sz val="11"/>
      <color indexed="8"/>
      <name val="Calibri"/>
      <family val="2"/>
    </font>
    <font>
      <sz val="8"/>
      <name val="Calibri"/>
      <family val="2"/>
    </font>
    <font>
      <b/>
      <sz val="11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sz val="12"/>
      <name val=".VnTime"/>
      <family val="2"/>
    </font>
    <font>
      <sz val="10"/>
      <name val=".VnArial"/>
      <family val="2"/>
    </font>
    <font>
      <sz val="10"/>
      <name val="VNI-Times"/>
      <family val="0"/>
    </font>
    <font>
      <sz val="13"/>
      <color indexed="10"/>
      <name val="Times New Roman"/>
      <family val="1"/>
    </font>
    <font>
      <b/>
      <sz val="11"/>
      <color indexed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12"/>
      <name val="Times New Roman"/>
      <family val="1"/>
    </font>
    <font>
      <i/>
      <sz val="13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0" fillId="7" borderId="1" applyNumberFormat="0" applyAlignment="0" applyProtection="0"/>
    <xf numFmtId="0" fontId="31" fillId="0" borderId="6" applyNumberFormat="0" applyFill="0" applyAlignment="0" applyProtection="0"/>
    <xf numFmtId="0" fontId="32" fillId="22" borderId="0" applyNumberFormat="0" applyBorder="0" applyAlignment="0" applyProtection="0"/>
    <xf numFmtId="0" fontId="4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4" fillId="0" borderId="0">
      <alignment/>
      <protection/>
    </xf>
    <xf numFmtId="0" fontId="0" fillId="23" borderId="7" applyNumberFormat="0" applyFont="0" applyAlignment="0" applyProtection="0"/>
    <xf numFmtId="0" fontId="33" fillId="20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3" fillId="0" borderId="0" xfId="59" applyFont="1" applyFill="1" applyAlignment="1">
      <alignment vertical="center"/>
      <protection/>
    </xf>
    <xf numFmtId="0" fontId="5" fillId="0" borderId="0" xfId="59" applyFont="1" applyFill="1" applyAlignment="1">
      <alignment vertical="center"/>
      <protection/>
    </xf>
    <xf numFmtId="165" fontId="13" fillId="0" borderId="0" xfId="42" applyNumberFormat="1" applyFont="1" applyFill="1" applyAlignment="1" applyProtection="1">
      <alignment vertical="center"/>
      <protection hidden="1"/>
    </xf>
    <xf numFmtId="0" fontId="14" fillId="0" borderId="0" xfId="61" applyFont="1" applyFill="1" applyAlignment="1" applyProtection="1">
      <alignment horizontal="center"/>
      <protection hidden="1"/>
    </xf>
    <xf numFmtId="0" fontId="2" fillId="0" borderId="0" xfId="61" applyFont="1" applyFill="1" applyAlignment="1" applyProtection="1">
      <alignment horizontal="center"/>
      <protection hidden="1"/>
    </xf>
    <xf numFmtId="0" fontId="4" fillId="0" borderId="0" xfId="62" applyFont="1">
      <alignment/>
      <protection/>
    </xf>
    <xf numFmtId="0" fontId="15" fillId="0" borderId="0" xfId="62" applyFont="1" applyFill="1" applyAlignment="1" applyProtection="1">
      <alignment horizontal="center" vertical="center" wrapText="1"/>
      <protection hidden="1"/>
    </xf>
    <xf numFmtId="0" fontId="16" fillId="0" borderId="0" xfId="61" applyFont="1" applyFill="1" applyProtection="1">
      <alignment/>
      <protection hidden="1"/>
    </xf>
    <xf numFmtId="0" fontId="17" fillId="0" borderId="0" xfId="61" applyFont="1" applyFill="1" applyProtection="1">
      <alignment/>
      <protection hidden="1"/>
    </xf>
    <xf numFmtId="0" fontId="3" fillId="0" borderId="0" xfId="62" applyFont="1" applyFill="1" applyAlignment="1" applyProtection="1">
      <alignment vertical="center"/>
      <protection hidden="1"/>
    </xf>
    <xf numFmtId="0" fontId="18" fillId="0" borderId="0" xfId="62" applyFont="1" applyFill="1" applyAlignment="1" applyProtection="1">
      <alignment horizontal="center" vertical="center"/>
      <protection hidden="1"/>
    </xf>
    <xf numFmtId="0" fontId="17" fillId="0" borderId="0" xfId="60" applyFont="1" applyFill="1" applyAlignment="1" applyProtection="1">
      <alignment horizontal="center"/>
      <protection hidden="1"/>
    </xf>
    <xf numFmtId="0" fontId="17" fillId="0" borderId="0" xfId="61" applyFont="1" applyFill="1" applyAlignment="1" applyProtection="1">
      <alignment horizontal="center"/>
      <protection hidden="1"/>
    </xf>
    <xf numFmtId="0" fontId="16" fillId="0" borderId="0" xfId="58" applyFont="1" applyFill="1" applyAlignment="1">
      <alignment horizontal="center" vertical="center"/>
      <protection/>
    </xf>
    <xf numFmtId="0" fontId="16" fillId="0" borderId="0" xfId="58" applyFont="1" applyFill="1" applyAlignment="1">
      <alignment vertical="center"/>
      <protection/>
    </xf>
    <xf numFmtId="0" fontId="16" fillId="0" borderId="0" xfId="58" applyFont="1" applyFill="1" applyAlignment="1">
      <alignment vertical="center" wrapText="1"/>
      <protection/>
    </xf>
    <xf numFmtId="1" fontId="16" fillId="0" borderId="0" xfId="58" applyNumberFormat="1" applyFont="1" applyFill="1" applyAlignment="1">
      <alignment vertical="center"/>
      <protection/>
    </xf>
    <xf numFmtId="0" fontId="16" fillId="0" borderId="0" xfId="58" applyFont="1" applyFill="1" applyAlignment="1">
      <alignment horizontal="left" vertical="center"/>
      <protection/>
    </xf>
    <xf numFmtId="2" fontId="16" fillId="0" borderId="0" xfId="58" applyNumberFormat="1" applyFont="1" applyFill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vertical="center"/>
    </xf>
    <xf numFmtId="2" fontId="16" fillId="0" borderId="11" xfId="0" applyNumberFormat="1" applyFont="1" applyFill="1" applyBorder="1" applyAlignment="1">
      <alignment horizontal="center" vertical="center"/>
    </xf>
    <xf numFmtId="3" fontId="16" fillId="0" borderId="11" xfId="0" applyNumberFormat="1" applyFont="1" applyFill="1" applyBorder="1" applyAlignment="1">
      <alignment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vertical="center"/>
    </xf>
    <xf numFmtId="0" fontId="16" fillId="0" borderId="14" xfId="0" applyFont="1" applyFill="1" applyBorder="1" applyAlignment="1">
      <alignment vertical="center"/>
    </xf>
    <xf numFmtId="0" fontId="16" fillId="0" borderId="12" xfId="0" applyFont="1" applyFill="1" applyBorder="1" applyAlignment="1">
      <alignment vertical="center"/>
    </xf>
    <xf numFmtId="2" fontId="16" fillId="0" borderId="12" xfId="0" applyNumberFormat="1" applyFont="1" applyFill="1" applyBorder="1" applyAlignment="1">
      <alignment horizontal="center" vertical="center"/>
    </xf>
    <xf numFmtId="3" fontId="16" fillId="0" borderId="12" xfId="0" applyNumberFormat="1" applyFont="1" applyFill="1" applyBorder="1" applyAlignment="1">
      <alignment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vertical="center"/>
    </xf>
    <xf numFmtId="0" fontId="16" fillId="0" borderId="17" xfId="0" applyFont="1" applyFill="1" applyBorder="1" applyAlignment="1">
      <alignment vertical="center"/>
    </xf>
    <xf numFmtId="0" fontId="16" fillId="0" borderId="15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59" applyFont="1" applyFill="1" applyAlignment="1">
      <alignment horizontal="center" vertical="center"/>
      <protection/>
    </xf>
    <xf numFmtId="0" fontId="7" fillId="0" borderId="0" xfId="59" applyFont="1" applyFill="1" applyAlignment="1">
      <alignment horizontal="center" vertical="center"/>
      <protection/>
    </xf>
    <xf numFmtId="0" fontId="4" fillId="0" borderId="0" xfId="0" applyFont="1" applyFill="1" applyAlignment="1">
      <alignment horizontal="center" vertical="center"/>
    </xf>
    <xf numFmtId="3" fontId="19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0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vertical="center"/>
    </xf>
    <xf numFmtId="0" fontId="16" fillId="0" borderId="20" xfId="0" applyFont="1" applyFill="1" applyBorder="1" applyAlignment="1">
      <alignment vertical="center"/>
    </xf>
    <xf numFmtId="0" fontId="16" fillId="0" borderId="18" xfId="0" applyFont="1" applyFill="1" applyBorder="1" applyAlignment="1">
      <alignment vertical="center"/>
    </xf>
    <xf numFmtId="2" fontId="16" fillId="0" borderId="18" xfId="0" applyNumberFormat="1" applyFont="1" applyFill="1" applyBorder="1" applyAlignment="1">
      <alignment horizontal="center" vertical="center"/>
    </xf>
    <xf numFmtId="3" fontId="16" fillId="0" borderId="18" xfId="42" applyNumberFormat="1" applyFont="1" applyFill="1" applyBorder="1" applyAlignment="1">
      <alignment horizontal="center" vertical="center"/>
    </xf>
    <xf numFmtId="3" fontId="16" fillId="0" borderId="18" xfId="0" applyNumberFormat="1" applyFont="1" applyFill="1" applyBorder="1" applyAlignment="1">
      <alignment vertical="center"/>
    </xf>
    <xf numFmtId="3" fontId="16" fillId="0" borderId="12" xfId="42" applyNumberFormat="1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vertical="center"/>
    </xf>
    <xf numFmtId="0" fontId="16" fillId="0" borderId="21" xfId="0" applyFont="1" applyFill="1" applyBorder="1" applyAlignment="1">
      <alignment horizontal="center" vertical="center"/>
    </xf>
    <xf numFmtId="2" fontId="16" fillId="0" borderId="22" xfId="0" applyNumberFormat="1" applyFont="1" applyFill="1" applyBorder="1" applyAlignment="1">
      <alignment horizontal="center" vertical="center"/>
    </xf>
    <xf numFmtId="3" fontId="16" fillId="0" borderId="22" xfId="42" applyNumberFormat="1" applyFont="1" applyFill="1" applyBorder="1" applyAlignment="1">
      <alignment horizontal="center" vertical="center"/>
    </xf>
    <xf numFmtId="3" fontId="16" fillId="0" borderId="22" xfId="0" applyNumberFormat="1" applyFont="1" applyFill="1" applyBorder="1" applyAlignment="1">
      <alignment vertical="center"/>
    </xf>
    <xf numFmtId="3" fontId="16" fillId="0" borderId="15" xfId="0" applyNumberFormat="1" applyFont="1" applyFill="1" applyBorder="1" applyAlignment="1">
      <alignment vertical="center"/>
    </xf>
    <xf numFmtId="0" fontId="16" fillId="0" borderId="23" xfId="0" applyFont="1" applyFill="1" applyBorder="1" applyAlignment="1">
      <alignment vertical="center"/>
    </xf>
    <xf numFmtId="0" fontId="16" fillId="0" borderId="23" xfId="0" applyFont="1" applyFill="1" applyBorder="1" applyAlignment="1">
      <alignment horizontal="center" vertical="center"/>
    </xf>
    <xf numFmtId="2" fontId="16" fillId="0" borderId="0" xfId="0" applyNumberFormat="1" applyFont="1" applyFill="1" applyAlignment="1">
      <alignment horizontal="center" vertical="center"/>
    </xf>
    <xf numFmtId="3" fontId="16" fillId="0" borderId="0" xfId="0" applyNumberFormat="1" applyFont="1" applyFill="1" applyAlignment="1">
      <alignment vertical="center"/>
    </xf>
    <xf numFmtId="4" fontId="16" fillId="0" borderId="18" xfId="0" applyNumberFormat="1" applyFont="1" applyFill="1" applyBorder="1" applyAlignment="1">
      <alignment horizontal="center" vertical="center"/>
    </xf>
    <xf numFmtId="4" fontId="16" fillId="0" borderId="0" xfId="0" applyNumberFormat="1" applyFont="1" applyFill="1" applyAlignment="1">
      <alignment vertical="center"/>
    </xf>
    <xf numFmtId="4" fontId="16" fillId="0" borderId="12" xfId="0" applyNumberFormat="1" applyFont="1" applyFill="1" applyBorder="1" applyAlignment="1">
      <alignment horizontal="center" vertical="center"/>
    </xf>
    <xf numFmtId="4" fontId="16" fillId="0" borderId="23" xfId="0" applyNumberFormat="1" applyFont="1" applyFill="1" applyBorder="1" applyAlignment="1">
      <alignment horizontal="center" vertical="center"/>
    </xf>
    <xf numFmtId="3" fontId="16" fillId="0" borderId="23" xfId="0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vertical="center"/>
    </xf>
    <xf numFmtId="0" fontId="16" fillId="0" borderId="10" xfId="0" applyFont="1" applyFill="1" applyBorder="1" applyAlignment="1">
      <alignment horizontal="center" vertical="center"/>
    </xf>
    <xf numFmtId="3" fontId="2" fillId="0" borderId="10" xfId="42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16" fillId="0" borderId="24" xfId="0" applyFont="1" applyFill="1" applyBorder="1" applyAlignment="1">
      <alignment vertical="center"/>
    </xf>
    <xf numFmtId="0" fontId="16" fillId="0" borderId="25" xfId="0" applyFont="1" applyFill="1" applyBorder="1" applyAlignment="1">
      <alignment vertical="center"/>
    </xf>
    <xf numFmtId="3" fontId="4" fillId="0" borderId="0" xfId="0" applyNumberFormat="1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3" fontId="19" fillId="0" borderId="0" xfId="0" applyNumberFormat="1" applyFont="1" applyFill="1" applyAlignment="1">
      <alignment horizontal="right" vertical="center"/>
    </xf>
    <xf numFmtId="0" fontId="3" fillId="0" borderId="0" xfId="59" applyFont="1" applyFill="1" applyAlignment="1">
      <alignment horizontal="center" vertical="center"/>
      <protection/>
    </xf>
    <xf numFmtId="0" fontId="5" fillId="0" borderId="0" xfId="59" applyFont="1" applyFill="1" applyAlignment="1">
      <alignment horizontal="center" vertical="center"/>
      <protection/>
    </xf>
    <xf numFmtId="0" fontId="6" fillId="0" borderId="0" xfId="59" applyFont="1" applyFill="1" applyAlignment="1">
      <alignment horizontal="center" vertical="center"/>
      <protection/>
    </xf>
    <xf numFmtId="0" fontId="7" fillId="0" borderId="0" xfId="59" applyFont="1" applyFill="1" applyAlignment="1">
      <alignment horizontal="center" vertical="center"/>
      <protection/>
    </xf>
    <xf numFmtId="0" fontId="19" fillId="0" borderId="0" xfId="0" applyFont="1" applyFill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2" fillId="24" borderId="26" xfId="0" applyFont="1" applyFill="1" applyBorder="1" applyAlignment="1">
      <alignment horizontal="center" vertical="center"/>
    </xf>
    <xf numFmtId="0" fontId="2" fillId="24" borderId="27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rmal_01_Vuot_gio_Ky_I_2016_2017" xfId="58"/>
    <cellStyle name="Normal_2018_01_02_QD_Ky_I_Ngoai gio_2017_2018_ky_I_DS" xfId="59"/>
    <cellStyle name="Normal_Dichso" xfId="60"/>
    <cellStyle name="Normal_DocSoUnicode" xfId="61"/>
    <cellStyle name="Normal_Lenh_chi_VietinBank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3"/>
  <sheetViews>
    <sheetView showZeros="0" zoomScalePageLayoutView="0" workbookViewId="0" topLeftCell="A1">
      <selection activeCell="C13" sqref="C13"/>
    </sheetView>
  </sheetViews>
  <sheetFormatPr defaultColWidth="10.28125" defaultRowHeight="15"/>
  <cols>
    <col min="1" max="1" width="10.28125" style="14" customWidth="1"/>
    <col min="2" max="2" width="19.28125" style="15" bestFit="1" customWidth="1"/>
    <col min="3" max="3" width="10.28125" style="15" customWidth="1"/>
    <col min="4" max="4" width="10.28125" style="14" customWidth="1"/>
    <col min="5" max="9" width="10.28125" style="15" customWidth="1"/>
    <col min="10" max="12" width="10.28125" style="14" customWidth="1"/>
    <col min="13" max="13" width="10.28125" style="16" customWidth="1"/>
    <col min="14" max="18" width="10.28125" style="14" customWidth="1"/>
    <col min="19" max="31" width="10.28125" style="15" customWidth="1"/>
    <col min="32" max="32" width="10.28125" style="17" customWidth="1"/>
    <col min="33" max="49" width="10.28125" style="15" customWidth="1"/>
    <col min="50" max="51" width="10.28125" style="14" customWidth="1"/>
    <col min="52" max="53" width="10.28125" style="18" customWidth="1"/>
    <col min="54" max="54" width="10.28125" style="14" customWidth="1"/>
    <col min="55" max="55" width="10.28125" style="18" customWidth="1"/>
    <col min="56" max="60" width="10.28125" style="14" customWidth="1"/>
    <col min="61" max="62" width="10.28125" style="19" customWidth="1"/>
    <col min="63" max="84" width="10.28125" style="14" customWidth="1"/>
    <col min="85" max="85" width="10.28125" style="19" customWidth="1"/>
    <col min="86" max="87" width="10.28125" style="14" customWidth="1"/>
    <col min="88" max="88" width="10.28125" style="19" customWidth="1"/>
    <col min="89" max="89" width="10.28125" style="14" customWidth="1"/>
    <col min="90" max="16384" width="10.28125" style="15" customWidth="1"/>
  </cols>
  <sheetData>
    <row r="1" spans="2:15" s="6" customFormat="1" ht="16.5">
      <c r="B1" s="3">
        <f>Tong_hop!E31</f>
        <v>50076000</v>
      </c>
      <c r="C1" s="4" t="str">
        <f>RIGHT("000000000000"&amp;ROUND(B1,0),12)</f>
        <v>000050076000</v>
      </c>
      <c r="D1" s="5">
        <v>1</v>
      </c>
      <c r="E1" s="5">
        <v>2</v>
      </c>
      <c r="F1" s="5">
        <v>3</v>
      </c>
      <c r="G1" s="5">
        <v>4</v>
      </c>
      <c r="H1" s="5">
        <v>5</v>
      </c>
      <c r="I1" s="5">
        <v>6</v>
      </c>
      <c r="J1" s="5">
        <v>7</v>
      </c>
      <c r="K1" s="5">
        <v>8</v>
      </c>
      <c r="L1" s="5">
        <v>9</v>
      </c>
      <c r="M1" s="5">
        <v>10</v>
      </c>
      <c r="N1" s="5">
        <v>11</v>
      </c>
      <c r="O1" s="5">
        <v>12</v>
      </c>
    </row>
    <row r="2" spans="2:15" s="6" customFormat="1" ht="25.5">
      <c r="B2" s="7" t="s">
        <v>88</v>
      </c>
      <c r="C2" s="8"/>
      <c r="D2" s="9">
        <f>VALUE(MID(C1,D1,1))</f>
        <v>0</v>
      </c>
      <c r="E2" s="9">
        <f>VALUE(MID(C1,E1,1))</f>
        <v>0</v>
      </c>
      <c r="F2" s="9">
        <f>VALUE(MID(C1,F1,1))</f>
        <v>0</v>
      </c>
      <c r="G2" s="9">
        <f>VALUE(MID(C1,G1,1))</f>
        <v>0</v>
      </c>
      <c r="H2" s="9">
        <f>VALUE(MID(C1,H1,1))</f>
        <v>5</v>
      </c>
      <c r="I2" s="9">
        <f>VALUE(MID(C1,I1,1))</f>
        <v>0</v>
      </c>
      <c r="J2" s="9">
        <f>VALUE(MID(C1,J1,1))</f>
        <v>0</v>
      </c>
      <c r="K2" s="9">
        <f>VALUE(MID(C1,K1,1))</f>
        <v>7</v>
      </c>
      <c r="L2" s="9">
        <f>VALUE(MID(C1,L1,1))</f>
        <v>6</v>
      </c>
      <c r="M2" s="9">
        <f>VALUE(MID(C1,M1,1))</f>
        <v>0</v>
      </c>
      <c r="N2" s="9">
        <f>VALUE(MID(C1,N1,1))</f>
        <v>0</v>
      </c>
      <c r="O2" s="9">
        <f>VALUE(MID(C1,O1,1))</f>
        <v>0</v>
      </c>
    </row>
    <row r="3" spans="2:15" s="6" customFormat="1" ht="16.5">
      <c r="B3" s="10"/>
      <c r="C3" s="8"/>
      <c r="D3" s="9">
        <f>SUM(D2:D2)</f>
        <v>0</v>
      </c>
      <c r="E3" s="9">
        <f>SUM(D2:E2)</f>
        <v>0</v>
      </c>
      <c r="F3" s="9">
        <f>SUM(D2:F2)</f>
        <v>0</v>
      </c>
      <c r="G3" s="9">
        <f>SUM(G2:G2)</f>
        <v>0</v>
      </c>
      <c r="H3" s="9">
        <f>SUM(G2:H2)</f>
        <v>5</v>
      </c>
      <c r="I3" s="9">
        <f>SUM(G2:I2)</f>
        <v>5</v>
      </c>
      <c r="J3" s="9">
        <f>SUM(J2:J2)</f>
        <v>0</v>
      </c>
      <c r="K3" s="9">
        <f>SUM(J2:K2)</f>
        <v>7</v>
      </c>
      <c r="L3" s="9">
        <f>SUM(J2:L2)</f>
        <v>13</v>
      </c>
      <c r="M3" s="9">
        <f>SUM(M2:M2)</f>
        <v>0</v>
      </c>
      <c r="N3" s="9">
        <f>SUM(M2:N2)</f>
        <v>0</v>
      </c>
      <c r="O3" s="9">
        <f>SUM(M2:O2)</f>
        <v>0</v>
      </c>
    </row>
    <row r="4" spans="2:15" s="6" customFormat="1" ht="16.5">
      <c r="B4" s="11"/>
      <c r="C4" s="8"/>
      <c r="D4" s="12">
        <f>IF(D2=0,"",CHOOSE(D2,"một","hai","ba","bốn","năm","sáu","bảy","tám","chín"))</f>
      </c>
      <c r="E4" s="12">
        <f>IF(E2=0,IF(AND(D2&lt;&gt;0,F2&lt;&gt;0),"lẻ",""),CHOOSE(E2,"mười ","hai","ba","bốn","năm","sáu","bảy","tám","chín"))</f>
      </c>
      <c r="F4" s="12">
        <f>IF(F2=0,"",CHOOSE(F2,IF(E2&gt;1,"mốt","một"),"hai","ba","bốn",IF(E2=0,"năm","lăm"),"sáu","bảy","tám","chín"))</f>
      </c>
      <c r="G4" s="12">
        <f>IF(G2=0,"",CHOOSE(G2,"một","hai","ba","bốn","năm","sáu","bảy","tám","chín"))</f>
      </c>
      <c r="H4" s="12" t="str">
        <f>IF(H2=0,IF(AND(G2&lt;&gt;0,I2&lt;&gt;0),"lẻ",""),CHOOSE(H2,"mười","hai","ba","bốn","năm","sáu","bảy","tám","chín"))</f>
        <v>năm</v>
      </c>
      <c r="I4" s="12">
        <f>IF(I2=0,"",CHOOSE(I2,IF(H2&gt;1,"mốt","một"),"hai","ba","bốn",IF(H2=0,"năm","lăm"),"sáu","bảy","tám","chín"))</f>
      </c>
      <c r="J4" s="12">
        <f>IF(J2=0,"",CHOOSE(J2,"một","hai","ba","bốn","năm","sáu","bảy","tám","chín"))</f>
      </c>
      <c r="K4" s="12" t="str">
        <f>IF(K2=0,IF(AND(J2&lt;&gt;0,L2&lt;&gt;0),"lẻ",""),CHOOSE(K2,"mười","hai","ba","bốn","năm","sáu","bảy","tám","chín"))</f>
        <v>bảy</v>
      </c>
      <c r="L4" s="12" t="str">
        <f>IF(L2=0,"",CHOOSE(L2,IF(K2&gt;1,"mốt","một"),"hai","ba","bốn",IF(K2=0,"năm","lăm"),"sáu","bảy","tám","chín"))</f>
        <v>sáu</v>
      </c>
      <c r="M4" s="9">
        <f>IF(M2=0,"",CHOOSE(M2,"một","hai","ba","bốn","năm","sáu","bảy","tám","chín"))</f>
      </c>
      <c r="N4" s="13">
        <f>IF(N2=0,IF(AND(M2&lt;&gt;0,O2&lt;&gt;0),"lẻ",""),CHOOSE(N2,"một","hai","ba","bốn","năm","sáu","bảy","tám","chín"))</f>
      </c>
      <c r="O4" s="13">
        <f>IF(O2=0,"",CHOOSE(O2,IF(N2&gt;1,"một","một"),"hai","ba","bốn",IF(N2=0,"năm","lăm"),"sáu","bảy","tám","chín"))</f>
      </c>
    </row>
    <row r="5" spans="2:15" s="6" customFormat="1" ht="16.5">
      <c r="B5" s="10"/>
      <c r="C5" s="8"/>
      <c r="D5" s="13">
        <f>IF(D2=0,"","trăm")</f>
      </c>
      <c r="E5" s="13">
        <f>IF(E2=0,"",IF(E2=1,"","mươi"))</f>
      </c>
      <c r="F5" s="13">
        <f>IF(AND(F2=0,F3=0),"","tỷ")</f>
      </c>
      <c r="G5" s="13">
        <f>IF(G2=0,"","trăm")</f>
      </c>
      <c r="H5" s="13" t="str">
        <f>IF(H2=0,"",IF(H2=1,"","mươi"))</f>
        <v>mươi</v>
      </c>
      <c r="I5" s="13" t="str">
        <f>IF(AND(I2=0,I3=0),"","triệu")</f>
        <v>triệu</v>
      </c>
      <c r="J5" s="13">
        <f>IF(J2=0,"","trăm")</f>
      </c>
      <c r="K5" s="13" t="str">
        <f>IF(K2=0,"",IF(K2=1,"","mươi"))</f>
        <v>mươi</v>
      </c>
      <c r="L5" s="13" t="str">
        <f>IF(AND(L2=0,L3=0),"","ngàn")</f>
        <v>ngàn</v>
      </c>
      <c r="M5" s="13">
        <f>IF(M2=0,"","trăm")</f>
      </c>
      <c r="N5" s="13">
        <f>IF(N2=0,"",IF(N2=1,"","mươi"))</f>
      </c>
      <c r="O5" s="13" t="s">
        <v>89</v>
      </c>
    </row>
    <row r="6" spans="2:15" s="6" customFormat="1" ht="16.5">
      <c r="B6" s="10"/>
      <c r="C6" s="9" t="str">
        <f>UPPER(LEFT(TRIM(IF(B1=0,"kh«ng ®ång.",D4&amp;" "&amp;D5&amp;" "&amp;E4&amp;" "&amp;E5&amp;" "&amp;F4&amp;" "&amp;F5&amp;" "&amp;G4&amp;" "&amp;G5&amp;" "&amp;H4&amp;" "&amp;H5&amp;" "&amp;I4&amp;" "&amp;I5&amp;" "&amp;J4&amp;" "&amp;J5&amp;" "&amp;K4&amp;" "&amp;K5&amp;" "&amp;L4&amp;" "&amp;L5&amp;" "&amp;M4&amp;" "&amp;M5&amp;" "&amp;N4&amp;" "&amp;N5&amp;" "&amp;O4&amp;" "&amp;O5)),1))&amp;RIGHT(TRIM(IF(B1=0,"kh«ng ®ång.",D4&amp;" "&amp;D5&amp;" "&amp;E4&amp;" "&amp;E5&amp;" "&amp;F4&amp;" "&amp;F5&amp;" "&amp;G4&amp;" "&amp;G5&amp;" "&amp;H4&amp;" "&amp;H5&amp;" "&amp;I4&amp;" "&amp;I5&amp;" "&amp;J4&amp;" "&amp;J5&amp;" "&amp;K4&amp;" "&amp;K5&amp;" "&amp;L4&amp;" "&amp;L5&amp;" "&amp;M4&amp;" "&amp;M5&amp;" "&amp;N4&amp;" "&amp;N5&amp;" "&amp;O4&amp;" "&amp;O5)),LEN(TRIM(IF(B1=0,"kh«ng ®ång.",D4&amp;" "&amp;D5&amp;" "&amp;E4&amp;" "&amp;E5&amp;" "&amp;F4&amp;" "&amp;F5&amp;" "&amp;G4&amp;" "&amp;G5&amp;" "&amp;H4&amp;" "&amp;H5&amp;" "&amp;I4&amp;" "&amp;I5&amp;" "&amp;J4&amp;" "&amp;J5&amp;" "&amp;K4&amp;" "&amp;K5&amp;" "&amp;L4&amp;" "&amp;L5&amp;" "&amp;M4&amp;" "&amp;M5&amp;" "&amp;N4&amp;" "&amp;N5&amp;" "&amp;O4&amp;" "&amp;O5)))-1)</f>
        <v>Năm mươi triệu bảy mươi sáu ngàn đồng./.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8" spans="2:15" s="6" customFormat="1" ht="16.5">
      <c r="B8" s="3">
        <f>Chitiet!F37</f>
        <v>50076000</v>
      </c>
      <c r="C8" s="4" t="str">
        <f>RIGHT("000000000000"&amp;ROUND(B8,0),12)</f>
        <v>000050076000</v>
      </c>
      <c r="D8" s="5">
        <v>1</v>
      </c>
      <c r="E8" s="5">
        <v>2</v>
      </c>
      <c r="F8" s="5">
        <v>3</v>
      </c>
      <c r="G8" s="5">
        <v>4</v>
      </c>
      <c r="H8" s="5">
        <v>5</v>
      </c>
      <c r="I8" s="5">
        <v>6</v>
      </c>
      <c r="J8" s="5">
        <v>7</v>
      </c>
      <c r="K8" s="5">
        <v>8</v>
      </c>
      <c r="L8" s="5">
        <v>9</v>
      </c>
      <c r="M8" s="5">
        <v>10</v>
      </c>
      <c r="N8" s="5">
        <v>11</v>
      </c>
      <c r="O8" s="5">
        <v>12</v>
      </c>
    </row>
    <row r="9" spans="2:15" s="6" customFormat="1" ht="25.5">
      <c r="B9" s="7" t="s">
        <v>88</v>
      </c>
      <c r="C9" s="8"/>
      <c r="D9" s="9">
        <f>VALUE(MID(C8,D8,1))</f>
        <v>0</v>
      </c>
      <c r="E9" s="9">
        <f>VALUE(MID(C8,E8,1))</f>
        <v>0</v>
      </c>
      <c r="F9" s="9">
        <f>VALUE(MID(C8,F8,1))</f>
        <v>0</v>
      </c>
      <c r="G9" s="9">
        <f>VALUE(MID(C8,G8,1))</f>
        <v>0</v>
      </c>
      <c r="H9" s="9">
        <f>VALUE(MID(C8,H8,1))</f>
        <v>5</v>
      </c>
      <c r="I9" s="9">
        <f>VALUE(MID(C8,I8,1))</f>
        <v>0</v>
      </c>
      <c r="J9" s="9">
        <f>VALUE(MID(C8,J8,1))</f>
        <v>0</v>
      </c>
      <c r="K9" s="9">
        <f>VALUE(MID(C8,K8,1))</f>
        <v>7</v>
      </c>
      <c r="L9" s="9">
        <f>VALUE(MID(C8,L8,1))</f>
        <v>6</v>
      </c>
      <c r="M9" s="9">
        <f>VALUE(MID(C8,M8,1))</f>
        <v>0</v>
      </c>
      <c r="N9" s="9">
        <f>VALUE(MID(C8,N8,1))</f>
        <v>0</v>
      </c>
      <c r="O9" s="9">
        <f>VALUE(MID(C8,O8,1))</f>
        <v>0</v>
      </c>
    </row>
    <row r="10" spans="2:15" s="6" customFormat="1" ht="16.5">
      <c r="B10" s="10"/>
      <c r="C10" s="8"/>
      <c r="D10" s="9">
        <f>SUM(D9:D9)</f>
        <v>0</v>
      </c>
      <c r="E10" s="9">
        <f>SUM(D9:E9)</f>
        <v>0</v>
      </c>
      <c r="F10" s="9">
        <f>SUM(D9:F9)</f>
        <v>0</v>
      </c>
      <c r="G10" s="9">
        <f>SUM(G9:G9)</f>
        <v>0</v>
      </c>
      <c r="H10" s="9">
        <f>SUM(G9:H9)</f>
        <v>5</v>
      </c>
      <c r="I10" s="9">
        <f>SUM(G9:I9)</f>
        <v>5</v>
      </c>
      <c r="J10" s="9">
        <f>SUM(J9:J9)</f>
        <v>0</v>
      </c>
      <c r="K10" s="9">
        <f>SUM(J9:K9)</f>
        <v>7</v>
      </c>
      <c r="L10" s="9">
        <f>SUM(J9:L9)</f>
        <v>13</v>
      </c>
      <c r="M10" s="9">
        <f>SUM(M9:M9)</f>
        <v>0</v>
      </c>
      <c r="N10" s="9">
        <f>SUM(M9:N9)</f>
        <v>0</v>
      </c>
      <c r="O10" s="9">
        <f>SUM(M9:O9)</f>
        <v>0</v>
      </c>
    </row>
    <row r="11" spans="2:15" s="6" customFormat="1" ht="16.5">
      <c r="B11" s="11"/>
      <c r="C11" s="8"/>
      <c r="D11" s="12">
        <f>IF(D9=0,"",CHOOSE(D9,"một","hai","ba","bốn","năm","sáu","bảy","tám","chín"))</f>
      </c>
      <c r="E11" s="12">
        <f>IF(E9=0,IF(AND(D9&lt;&gt;0,F9&lt;&gt;0),"lẻ",""),CHOOSE(E9,"mười ","hai","ba","bốn","năm","sáu","bảy","tám","chín"))</f>
      </c>
      <c r="F11" s="12">
        <f>IF(F9=0,"",CHOOSE(F9,IF(E9&gt;1,"mốt","một"),"hai","ba","bốn",IF(E9=0,"năm","lăm"),"sáu","bảy","tám","chín"))</f>
      </c>
      <c r="G11" s="12">
        <f>IF(G9=0,"",CHOOSE(G9,"một","hai","ba","bốn","năm","sáu","bảy","tám","chín"))</f>
      </c>
      <c r="H11" s="12" t="str">
        <f>IF(H9=0,IF(AND(G9&lt;&gt;0,I9&lt;&gt;0),"lẻ",""),CHOOSE(H9,"mười","hai","ba","bốn","năm","sáu","bảy","tám","chín"))</f>
        <v>năm</v>
      </c>
      <c r="I11" s="12">
        <f>IF(I9=0,"",CHOOSE(I9,IF(H9&gt;1,"mốt","một"),"hai","ba","bốn",IF(H9=0,"năm","lăm"),"sáu","bảy","tám","chín"))</f>
      </c>
      <c r="J11" s="12">
        <f>IF(J9=0,"",CHOOSE(J9,"một","hai","ba","bốn","năm","sáu","bảy","tám","chín"))</f>
      </c>
      <c r="K11" s="12" t="str">
        <f>IF(K9=0,IF(AND(J9&lt;&gt;0,L9&lt;&gt;0),"lẻ",""),CHOOSE(K9,"mười","hai","ba","bốn","năm","sáu","bảy","tám","chín"))</f>
        <v>bảy</v>
      </c>
      <c r="L11" s="12" t="str">
        <f>IF(L9=0,"",CHOOSE(L9,IF(K9&gt;1,"mốt","một"),"hai","ba","bốn",IF(K9=0,"năm","lăm"),"sáu","bảy","tám","chín"))</f>
        <v>sáu</v>
      </c>
      <c r="M11" s="9">
        <f>IF(M9=0,"",CHOOSE(M9,"một","hai","ba","bốn","năm","sáu","bảy","tám","chín"))</f>
      </c>
      <c r="N11" s="13">
        <f>IF(N9=0,IF(AND(M9&lt;&gt;0,O9&lt;&gt;0),"lẻ",""),CHOOSE(N9,"một","hai","ba","bốn","năm","sáu","bảy","tám","chín"))</f>
      </c>
      <c r="O11" s="13">
        <f>IF(O9=0,"",CHOOSE(O9,IF(N9&gt;1,"một","một"),"hai","ba","bốn",IF(N9=0,"năm","lăm"),"sáu","bảy","tám","chín"))</f>
      </c>
    </row>
    <row r="12" spans="2:15" s="6" customFormat="1" ht="16.5">
      <c r="B12" s="10"/>
      <c r="C12" s="8"/>
      <c r="D12" s="13">
        <f>IF(D9=0,"","trăm")</f>
      </c>
      <c r="E12" s="13">
        <f>IF(E9=0,"",IF(E9=1,"","mươi"))</f>
      </c>
      <c r="F12" s="13">
        <f>IF(AND(F9=0,F10=0),"","tỷ")</f>
      </c>
      <c r="G12" s="13">
        <f>IF(G9=0,"","trăm")</f>
      </c>
      <c r="H12" s="13" t="str">
        <f>IF(H9=0,"",IF(H9=1,"","mươi"))</f>
        <v>mươi</v>
      </c>
      <c r="I12" s="13" t="str">
        <f>IF(AND(I9=0,I10=0),"","triệu")</f>
        <v>triệu</v>
      </c>
      <c r="J12" s="13">
        <f>IF(J9=0,"","trăm")</f>
      </c>
      <c r="K12" s="13" t="str">
        <f>IF(K9=0,"",IF(K9=1,"","mươi"))</f>
        <v>mươi</v>
      </c>
      <c r="L12" s="13" t="str">
        <f>IF(AND(L9=0,L10=0),"","ngàn")</f>
        <v>ngàn</v>
      </c>
      <c r="M12" s="13">
        <f>IF(M9=0,"","trăm")</f>
      </c>
      <c r="N12" s="13">
        <f>IF(N9=0,"",IF(N9=1,"","mươi"))</f>
      </c>
      <c r="O12" s="13" t="s">
        <v>89</v>
      </c>
    </row>
    <row r="13" spans="2:15" s="6" customFormat="1" ht="16.5">
      <c r="B13" s="10"/>
      <c r="C13" s="9" t="str">
        <f>UPPER(LEFT(TRIM(IF(B8=0,"kh«ng ®ång.",D11&amp;" "&amp;D12&amp;" "&amp;E11&amp;" "&amp;E12&amp;" "&amp;F11&amp;" "&amp;F12&amp;" "&amp;G11&amp;" "&amp;G12&amp;" "&amp;H11&amp;" "&amp;H12&amp;" "&amp;I11&amp;" "&amp;I12&amp;" "&amp;J11&amp;" "&amp;J12&amp;" "&amp;K11&amp;" "&amp;K12&amp;" "&amp;L11&amp;" "&amp;L12&amp;" "&amp;M11&amp;" "&amp;M12&amp;" "&amp;N11&amp;" "&amp;N12&amp;" "&amp;O11&amp;" "&amp;O12)),1))&amp;RIGHT(TRIM(IF(B8=0,"kh«ng ®ång.",D11&amp;" "&amp;D12&amp;" "&amp;E11&amp;" "&amp;E12&amp;" "&amp;F11&amp;" "&amp;F12&amp;" "&amp;G11&amp;" "&amp;G12&amp;" "&amp;H11&amp;" "&amp;H12&amp;" "&amp;I11&amp;" "&amp;I12&amp;" "&amp;J11&amp;" "&amp;J12&amp;" "&amp;K11&amp;" "&amp;K12&amp;" "&amp;L11&amp;" "&amp;L12&amp;" "&amp;M11&amp;" "&amp;M12&amp;" "&amp;N11&amp;" "&amp;N12&amp;" "&amp;O11&amp;" "&amp;O12)),LEN(TRIM(IF(B8=0,"kh«ng ®ång.",D11&amp;" "&amp;D12&amp;" "&amp;E11&amp;" "&amp;E12&amp;" "&amp;F11&amp;" "&amp;F12&amp;" "&amp;G11&amp;" "&amp;G12&amp;" "&amp;H11&amp;" "&amp;H12&amp;" "&amp;I11&amp;" "&amp;I12&amp;" "&amp;J11&amp;" "&amp;J12&amp;" "&amp;K11&amp;" "&amp;K12&amp;" "&amp;L11&amp;" "&amp;L12&amp;" "&amp;M11&amp;" "&amp;M12&amp;" "&amp;N11&amp;" "&amp;N12&amp;" "&amp;O11&amp;" "&amp;O12)))-1)</f>
        <v>Năm mươi triệu bảy mươi sáu ngàn đồng./.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</row>
  </sheetData>
  <sheetProtection/>
  <printOptions/>
  <pageMargins left="0.3" right="0.17" top="0.34" bottom="0.57" header="0.19" footer="0.23"/>
  <pageSetup horizontalDpi="600" verticalDpi="600" orientation="landscape" paperSize="9" scale="50" r:id="rId1"/>
  <headerFooter alignWithMargins="0">
    <oddHeader>&amp;R&amp;D - &amp;T</oddHeader>
    <oddFooter>&amp;LLNTU@HAU1.EDU.VN - 0904028776&amp;C&amp;P&amp;R&amp;F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5"/>
  <sheetViews>
    <sheetView showZeros="0" tabSelected="1" zoomScalePageLayoutView="0" workbookViewId="0" topLeftCell="A4">
      <pane ySplit="6" topLeftCell="BM10" activePane="bottomLeft" state="frozen"/>
      <selection pane="topLeft" activeCell="A4" sqref="A4"/>
      <selection pane="bottomLeft" activeCell="E15" sqref="E15"/>
    </sheetView>
  </sheetViews>
  <sheetFormatPr defaultColWidth="9.140625" defaultRowHeight="15"/>
  <cols>
    <col min="1" max="1" width="5.140625" style="21" customWidth="1"/>
    <col min="2" max="2" width="8.7109375" style="22" customWidth="1"/>
    <col min="3" max="3" width="19.140625" style="21" bestFit="1" customWidth="1"/>
    <col min="4" max="4" width="9.00390625" style="21" customWidth="1"/>
    <col min="5" max="5" width="5.57421875" style="22" customWidth="1"/>
    <col min="6" max="6" width="31.8515625" style="21" bestFit="1" customWidth="1"/>
    <col min="7" max="7" width="10.28125" style="22" customWidth="1"/>
    <col min="8" max="8" width="10.7109375" style="22" customWidth="1"/>
    <col min="9" max="9" width="9.00390625" style="22" customWidth="1"/>
    <col min="10" max="10" width="14.00390625" style="21" customWidth="1"/>
    <col min="11" max="11" width="14.140625" style="21" customWidth="1"/>
    <col min="12" max="12" width="14.28125" style="21" customWidth="1"/>
    <col min="13" max="13" width="12.28125" style="21" customWidth="1"/>
    <col min="14" max="16384" width="9.140625" style="21" customWidth="1"/>
  </cols>
  <sheetData>
    <row r="1" spans="1:6" ht="16.5">
      <c r="A1" s="84" t="s">
        <v>68</v>
      </c>
      <c r="B1" s="84"/>
      <c r="C1" s="84"/>
      <c r="D1" s="84"/>
      <c r="E1" s="84"/>
      <c r="F1" s="1"/>
    </row>
    <row r="2" spans="1:6" ht="16.5">
      <c r="A2" s="85" t="s">
        <v>69</v>
      </c>
      <c r="B2" s="85"/>
      <c r="C2" s="85"/>
      <c r="D2" s="85"/>
      <c r="E2" s="85"/>
      <c r="F2" s="2"/>
    </row>
    <row r="4" spans="1:13" ht="23.25" customHeight="1">
      <c r="A4" s="86" t="s">
        <v>93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41"/>
    </row>
    <row r="5" spans="1:13" ht="23.25" customHeight="1">
      <c r="A5" s="86" t="s">
        <v>123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41"/>
    </row>
    <row r="6" spans="1:13" ht="23.25" customHeight="1">
      <c r="A6" s="87" t="s">
        <v>124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42"/>
    </row>
    <row r="7" spans="1:13" s="47" customFormat="1" ht="23.25" customHeight="1">
      <c r="A7" s="87" t="s">
        <v>70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42"/>
    </row>
    <row r="9" spans="1:13" s="23" customFormat="1" ht="42.75">
      <c r="A9" s="89" t="s">
        <v>63</v>
      </c>
      <c r="B9" s="89" t="s">
        <v>65</v>
      </c>
      <c r="C9" s="90" t="s">
        <v>16</v>
      </c>
      <c r="D9" s="91" t="s">
        <v>17</v>
      </c>
      <c r="E9" s="89" t="s">
        <v>18</v>
      </c>
      <c r="F9" s="89" t="s">
        <v>66</v>
      </c>
      <c r="G9" s="92" t="s">
        <v>27</v>
      </c>
      <c r="H9" s="92" t="s">
        <v>2</v>
      </c>
      <c r="I9" s="92" t="s">
        <v>24</v>
      </c>
      <c r="J9" s="92" t="s">
        <v>25</v>
      </c>
      <c r="K9" s="92" t="s">
        <v>97</v>
      </c>
      <c r="L9" s="92" t="s">
        <v>26</v>
      </c>
      <c r="M9" s="92" t="s">
        <v>62</v>
      </c>
    </row>
    <row r="10" spans="1:13" ht="20.25" customHeight="1">
      <c r="A10" s="48">
        <v>1</v>
      </c>
      <c r="B10" s="48" t="s">
        <v>53</v>
      </c>
      <c r="C10" s="49" t="s">
        <v>33</v>
      </c>
      <c r="D10" s="50" t="s">
        <v>34</v>
      </c>
      <c r="E10" s="48">
        <v>1</v>
      </c>
      <c r="F10" s="51" t="s">
        <v>67</v>
      </c>
      <c r="G10" s="52">
        <v>60.4</v>
      </c>
      <c r="H10" s="52">
        <v>60.4</v>
      </c>
      <c r="I10" s="53">
        <v>65000</v>
      </c>
      <c r="J10" s="54">
        <v>3926000</v>
      </c>
      <c r="K10" s="54">
        <v>0</v>
      </c>
      <c r="L10" s="54">
        <v>3926000</v>
      </c>
      <c r="M10" s="54"/>
    </row>
    <row r="11" spans="1:13" ht="20.25" customHeight="1">
      <c r="A11" s="28">
        <v>2</v>
      </c>
      <c r="B11" s="28" t="s">
        <v>54</v>
      </c>
      <c r="C11" s="29" t="s">
        <v>38</v>
      </c>
      <c r="D11" s="30" t="s">
        <v>39</v>
      </c>
      <c r="E11" s="28">
        <v>1</v>
      </c>
      <c r="F11" s="31" t="s">
        <v>20</v>
      </c>
      <c r="G11" s="32">
        <v>30.1</v>
      </c>
      <c r="H11" s="32">
        <v>30.1</v>
      </c>
      <c r="I11" s="55">
        <v>65000</v>
      </c>
      <c r="J11" s="33">
        <v>1956500</v>
      </c>
      <c r="K11" s="33">
        <v>0</v>
      </c>
      <c r="L11" s="33">
        <v>1956500</v>
      </c>
      <c r="M11" s="33"/>
    </row>
    <row r="12" spans="1:13" ht="20.25" customHeight="1">
      <c r="A12" s="28">
        <v>3</v>
      </c>
      <c r="B12" s="28" t="s">
        <v>55</v>
      </c>
      <c r="C12" s="29" t="s">
        <v>8</v>
      </c>
      <c r="D12" s="30" t="s">
        <v>7</v>
      </c>
      <c r="E12" s="28">
        <v>7</v>
      </c>
      <c r="F12" s="31" t="s">
        <v>31</v>
      </c>
      <c r="G12" s="32">
        <v>60.6</v>
      </c>
      <c r="H12" s="32">
        <v>60.6</v>
      </c>
      <c r="I12" s="55">
        <v>65000</v>
      </c>
      <c r="J12" s="33">
        <v>3939000</v>
      </c>
      <c r="K12" s="33">
        <v>0</v>
      </c>
      <c r="L12" s="33">
        <v>3939000</v>
      </c>
      <c r="M12" s="33"/>
    </row>
    <row r="13" spans="1:13" ht="20.25" customHeight="1">
      <c r="A13" s="28">
        <v>4</v>
      </c>
      <c r="B13" s="28" t="s">
        <v>115</v>
      </c>
      <c r="C13" s="29" t="s">
        <v>4</v>
      </c>
      <c r="D13" s="30" t="s">
        <v>7</v>
      </c>
      <c r="E13" s="28">
        <v>7</v>
      </c>
      <c r="F13" s="31" t="s">
        <v>31</v>
      </c>
      <c r="G13" s="32">
        <v>90.8</v>
      </c>
      <c r="H13" s="32">
        <v>90.8</v>
      </c>
      <c r="I13" s="55">
        <v>65000</v>
      </c>
      <c r="J13" s="33">
        <v>5902000.000000001</v>
      </c>
      <c r="K13" s="33">
        <v>0</v>
      </c>
      <c r="L13" s="33">
        <v>5902000</v>
      </c>
      <c r="M13" s="33"/>
    </row>
    <row r="14" spans="1:13" ht="20.25" customHeight="1">
      <c r="A14" s="28">
        <v>5</v>
      </c>
      <c r="B14" s="28" t="s">
        <v>56</v>
      </c>
      <c r="C14" s="29" t="s">
        <v>9</v>
      </c>
      <c r="D14" s="30" t="s">
        <v>42</v>
      </c>
      <c r="E14" s="28">
        <v>7</v>
      </c>
      <c r="F14" s="31" t="s">
        <v>31</v>
      </c>
      <c r="G14" s="32">
        <v>60.5</v>
      </c>
      <c r="H14" s="32">
        <v>60.5</v>
      </c>
      <c r="I14" s="55">
        <v>65000</v>
      </c>
      <c r="J14" s="33">
        <v>3932500</v>
      </c>
      <c r="K14" s="33">
        <v>0</v>
      </c>
      <c r="L14" s="33">
        <v>3932500</v>
      </c>
      <c r="M14" s="33"/>
    </row>
    <row r="15" spans="1:13" ht="20.25" customHeight="1">
      <c r="A15" s="28">
        <v>6</v>
      </c>
      <c r="B15" s="28" t="s">
        <v>57</v>
      </c>
      <c r="C15" s="29" t="s">
        <v>37</v>
      </c>
      <c r="D15" s="30" t="s">
        <v>36</v>
      </c>
      <c r="E15" s="28">
        <v>7</v>
      </c>
      <c r="F15" s="31" t="s">
        <v>31</v>
      </c>
      <c r="G15" s="32">
        <v>60.7</v>
      </c>
      <c r="H15" s="32">
        <v>60.7</v>
      </c>
      <c r="I15" s="55">
        <v>65000</v>
      </c>
      <c r="J15" s="33">
        <v>3945500</v>
      </c>
      <c r="K15" s="33">
        <v>0</v>
      </c>
      <c r="L15" s="33">
        <v>3945500</v>
      </c>
      <c r="M15" s="33"/>
    </row>
    <row r="16" spans="1:13" ht="20.25" customHeight="1">
      <c r="A16" s="28">
        <v>7</v>
      </c>
      <c r="B16" s="28" t="s">
        <v>102</v>
      </c>
      <c r="C16" s="29" t="s">
        <v>99</v>
      </c>
      <c r="D16" s="30" t="s">
        <v>100</v>
      </c>
      <c r="E16" s="28">
        <v>7</v>
      </c>
      <c r="F16" s="31" t="s">
        <v>10</v>
      </c>
      <c r="G16" s="32">
        <v>30.4</v>
      </c>
      <c r="H16" s="32">
        <v>30.4</v>
      </c>
      <c r="I16" s="55">
        <v>65000</v>
      </c>
      <c r="J16" s="33">
        <v>1976000</v>
      </c>
      <c r="K16" s="33">
        <v>0</v>
      </c>
      <c r="L16" s="33">
        <v>1976000</v>
      </c>
      <c r="M16" s="33"/>
    </row>
    <row r="17" spans="1:13" ht="20.25" customHeight="1">
      <c r="A17" s="28">
        <v>8</v>
      </c>
      <c r="B17" s="28" t="s">
        <v>109</v>
      </c>
      <c r="C17" s="29" t="s">
        <v>110</v>
      </c>
      <c r="D17" s="30" t="s">
        <v>41</v>
      </c>
      <c r="E17" s="28">
        <v>9</v>
      </c>
      <c r="F17" s="31" t="s">
        <v>12</v>
      </c>
      <c r="G17" s="32">
        <v>30.1</v>
      </c>
      <c r="H17" s="32">
        <v>30.1</v>
      </c>
      <c r="I17" s="55">
        <v>65000</v>
      </c>
      <c r="J17" s="33">
        <v>1956500</v>
      </c>
      <c r="K17" s="33">
        <v>0</v>
      </c>
      <c r="L17" s="33">
        <v>1956500</v>
      </c>
      <c r="M17" s="33"/>
    </row>
    <row r="18" spans="1:13" ht="20.25" customHeight="1">
      <c r="A18" s="28">
        <v>9</v>
      </c>
      <c r="B18" s="28" t="s">
        <v>95</v>
      </c>
      <c r="C18" s="29" t="s">
        <v>96</v>
      </c>
      <c r="D18" s="30" t="s">
        <v>35</v>
      </c>
      <c r="E18" s="28">
        <v>9</v>
      </c>
      <c r="F18" s="31" t="s">
        <v>21</v>
      </c>
      <c r="G18" s="32">
        <v>45.1</v>
      </c>
      <c r="H18" s="32">
        <v>45.1</v>
      </c>
      <c r="I18" s="55">
        <v>65000</v>
      </c>
      <c r="J18" s="33">
        <v>2931500</v>
      </c>
      <c r="K18" s="33">
        <v>0</v>
      </c>
      <c r="L18" s="33">
        <v>2931500</v>
      </c>
      <c r="M18" s="33"/>
    </row>
    <row r="19" spans="1:13" ht="20.25" customHeight="1">
      <c r="A19" s="28">
        <v>10</v>
      </c>
      <c r="B19" s="28" t="s">
        <v>58</v>
      </c>
      <c r="C19" s="29" t="s">
        <v>43</v>
      </c>
      <c r="D19" s="30" t="s">
        <v>11</v>
      </c>
      <c r="E19" s="28">
        <v>10</v>
      </c>
      <c r="F19" s="31" t="s">
        <v>105</v>
      </c>
      <c r="G19" s="32">
        <v>45.1</v>
      </c>
      <c r="H19" s="32">
        <v>45.1</v>
      </c>
      <c r="I19" s="55">
        <v>65000</v>
      </c>
      <c r="J19" s="33">
        <v>2931500</v>
      </c>
      <c r="K19" s="33">
        <v>0</v>
      </c>
      <c r="L19" s="33">
        <v>2931500</v>
      </c>
      <c r="M19" s="33"/>
    </row>
    <row r="20" spans="1:13" ht="20.25" customHeight="1">
      <c r="A20" s="28">
        <v>11</v>
      </c>
      <c r="B20" s="28" t="s">
        <v>126</v>
      </c>
      <c r="C20" s="29" t="s">
        <v>96</v>
      </c>
      <c r="D20" s="30" t="s">
        <v>127</v>
      </c>
      <c r="E20" s="28">
        <v>11</v>
      </c>
      <c r="F20" s="31" t="s">
        <v>128</v>
      </c>
      <c r="G20" s="32">
        <v>30.1</v>
      </c>
      <c r="H20" s="32">
        <v>30.1</v>
      </c>
      <c r="I20" s="55">
        <v>65000</v>
      </c>
      <c r="J20" s="33">
        <v>1956500</v>
      </c>
      <c r="K20" s="33">
        <v>0</v>
      </c>
      <c r="L20" s="33">
        <v>1956500</v>
      </c>
      <c r="M20" s="33"/>
    </row>
    <row r="21" spans="1:13" ht="20.25" customHeight="1">
      <c r="A21" s="28">
        <v>12</v>
      </c>
      <c r="B21" s="28" t="s">
        <v>111</v>
      </c>
      <c r="C21" s="29" t="s">
        <v>112</v>
      </c>
      <c r="D21" s="30" t="s">
        <v>6</v>
      </c>
      <c r="E21" s="28">
        <v>11</v>
      </c>
      <c r="F21" s="31" t="s">
        <v>30</v>
      </c>
      <c r="G21" s="32">
        <v>45.1</v>
      </c>
      <c r="H21" s="32">
        <v>45.1</v>
      </c>
      <c r="I21" s="55">
        <v>65000</v>
      </c>
      <c r="J21" s="33">
        <v>2931500</v>
      </c>
      <c r="K21" s="33">
        <v>0</v>
      </c>
      <c r="L21" s="33">
        <v>2931500</v>
      </c>
      <c r="M21" s="33"/>
    </row>
    <row r="22" spans="1:13" ht="20.25" customHeight="1">
      <c r="A22" s="28">
        <v>13</v>
      </c>
      <c r="B22" s="28" t="s">
        <v>116</v>
      </c>
      <c r="C22" s="29" t="s">
        <v>117</v>
      </c>
      <c r="D22" s="30" t="s">
        <v>5</v>
      </c>
      <c r="E22" s="28">
        <v>11</v>
      </c>
      <c r="F22" s="31" t="s">
        <v>98</v>
      </c>
      <c r="G22" s="32">
        <v>30.1</v>
      </c>
      <c r="H22" s="32">
        <v>30.1</v>
      </c>
      <c r="I22" s="55">
        <v>65000</v>
      </c>
      <c r="J22" s="33">
        <v>1956500</v>
      </c>
      <c r="K22" s="33">
        <v>0</v>
      </c>
      <c r="L22" s="33">
        <v>1956500</v>
      </c>
      <c r="M22" s="33"/>
    </row>
    <row r="23" spans="1:13" ht="20.25" customHeight="1">
      <c r="A23" s="28">
        <v>14</v>
      </c>
      <c r="B23" s="28" t="s">
        <v>104</v>
      </c>
      <c r="C23" s="29" t="s">
        <v>45</v>
      </c>
      <c r="D23" s="30" t="s">
        <v>44</v>
      </c>
      <c r="E23" s="28">
        <v>13</v>
      </c>
      <c r="F23" s="31" t="s">
        <v>19</v>
      </c>
      <c r="G23" s="32">
        <v>30.5</v>
      </c>
      <c r="H23" s="32">
        <v>30.5</v>
      </c>
      <c r="I23" s="55">
        <v>65000</v>
      </c>
      <c r="J23" s="33">
        <v>1982500</v>
      </c>
      <c r="K23" s="33">
        <v>0</v>
      </c>
      <c r="L23" s="33">
        <v>1982500</v>
      </c>
      <c r="M23" s="33"/>
    </row>
    <row r="24" spans="1:13" ht="20.25" customHeight="1">
      <c r="A24" s="28">
        <v>15</v>
      </c>
      <c r="B24" s="28" t="s">
        <v>59</v>
      </c>
      <c r="C24" s="29" t="s">
        <v>32</v>
      </c>
      <c r="D24" s="30" t="s">
        <v>15</v>
      </c>
      <c r="E24" s="28">
        <v>33</v>
      </c>
      <c r="F24" s="31" t="s">
        <v>48</v>
      </c>
      <c r="G24" s="32">
        <v>30.3</v>
      </c>
      <c r="H24" s="32">
        <v>30.3</v>
      </c>
      <c r="I24" s="55">
        <v>65000</v>
      </c>
      <c r="J24" s="33">
        <v>1969500</v>
      </c>
      <c r="K24" s="33">
        <v>0</v>
      </c>
      <c r="L24" s="33">
        <v>1969500</v>
      </c>
      <c r="M24" s="33"/>
    </row>
    <row r="25" spans="1:13" ht="20.25" customHeight="1">
      <c r="A25" s="28">
        <v>16</v>
      </c>
      <c r="B25" s="28" t="s">
        <v>60</v>
      </c>
      <c r="C25" s="29" t="s">
        <v>14</v>
      </c>
      <c r="D25" s="30" t="s">
        <v>13</v>
      </c>
      <c r="E25" s="28">
        <v>33</v>
      </c>
      <c r="F25" s="31" t="s">
        <v>48</v>
      </c>
      <c r="G25" s="32">
        <v>30.1</v>
      </c>
      <c r="H25" s="32">
        <v>30.1</v>
      </c>
      <c r="I25" s="55">
        <v>65000</v>
      </c>
      <c r="J25" s="33">
        <v>1956500</v>
      </c>
      <c r="K25" s="33">
        <v>0</v>
      </c>
      <c r="L25" s="33">
        <v>1956500</v>
      </c>
      <c r="M25" s="33"/>
    </row>
    <row r="26" spans="1:13" ht="20.25" customHeight="1">
      <c r="A26" s="28">
        <v>17</v>
      </c>
      <c r="B26" s="28" t="s">
        <v>61</v>
      </c>
      <c r="C26" s="29" t="s">
        <v>40</v>
      </c>
      <c r="D26" s="30" t="s">
        <v>47</v>
      </c>
      <c r="E26" s="28">
        <v>33</v>
      </c>
      <c r="F26" s="31" t="s">
        <v>48</v>
      </c>
      <c r="G26" s="32">
        <v>30.3</v>
      </c>
      <c r="H26" s="32">
        <v>30.3</v>
      </c>
      <c r="I26" s="55">
        <v>65000</v>
      </c>
      <c r="J26" s="33">
        <v>1969500</v>
      </c>
      <c r="K26" s="33">
        <v>0</v>
      </c>
      <c r="L26" s="33">
        <v>1969500</v>
      </c>
      <c r="M26" s="33"/>
    </row>
    <row r="27" spans="1:13" ht="20.25" customHeight="1">
      <c r="A27" s="28">
        <v>18</v>
      </c>
      <c r="B27" s="28" t="s">
        <v>103</v>
      </c>
      <c r="C27" s="29" t="s">
        <v>101</v>
      </c>
      <c r="D27" s="30" t="s">
        <v>46</v>
      </c>
      <c r="E27" s="28">
        <v>33</v>
      </c>
      <c r="F27" s="31" t="s">
        <v>48</v>
      </c>
      <c r="G27" s="32">
        <v>30.1</v>
      </c>
      <c r="H27" s="32">
        <v>30.1</v>
      </c>
      <c r="I27" s="55">
        <v>65000</v>
      </c>
      <c r="J27" s="33">
        <v>1956500</v>
      </c>
      <c r="K27" s="33">
        <v>0</v>
      </c>
      <c r="L27" s="33">
        <v>1956500</v>
      </c>
      <c r="M27" s="33"/>
    </row>
    <row r="28" spans="1:13" ht="20.25" customHeight="1" hidden="1">
      <c r="A28" s="34"/>
      <c r="B28" s="34"/>
      <c r="C28" s="35"/>
      <c r="D28" s="56"/>
      <c r="E28" s="57"/>
      <c r="F28" s="36"/>
      <c r="G28" s="58"/>
      <c r="H28" s="58"/>
      <c r="I28" s="59"/>
      <c r="J28" s="60"/>
      <c r="K28" s="60"/>
      <c r="L28" s="60"/>
      <c r="M28" s="61"/>
    </row>
    <row r="29" spans="1:13" ht="22.5" customHeight="1">
      <c r="A29" s="72"/>
      <c r="B29" s="73"/>
      <c r="C29" s="80" t="s">
        <v>28</v>
      </c>
      <c r="D29" s="80"/>
      <c r="E29" s="80"/>
      <c r="F29" s="80"/>
      <c r="G29" s="71">
        <f>SUBTOTAL(9,G10:G28)</f>
        <v>770.4</v>
      </c>
      <c r="H29" s="71">
        <f>SUBTOTAL(9,H10:H28)</f>
        <v>770.4</v>
      </c>
      <c r="I29" s="73"/>
      <c r="J29" s="74">
        <f>SUBTOTAL(9,J10:J28)</f>
        <v>50076000</v>
      </c>
      <c r="K29" s="74">
        <f>SUBTOTAL(9,K10:K28)</f>
        <v>0</v>
      </c>
      <c r="L29" s="74">
        <f>SUBTOTAL(9,L10:L28)</f>
        <v>50076000</v>
      </c>
      <c r="M29" s="74"/>
    </row>
    <row r="30" spans="7:13" ht="15">
      <c r="G30" s="64"/>
      <c r="H30" s="64"/>
      <c r="J30" s="64">
        <f>J29-Chitiet!L35</f>
        <v>0</v>
      </c>
      <c r="K30" s="64">
        <f>K29-Chitiet!M35</f>
        <v>0</v>
      </c>
      <c r="L30" s="64">
        <f>L29-Chitiet!N35</f>
        <v>0</v>
      </c>
      <c r="M30" s="64"/>
    </row>
    <row r="31" spans="2:13" s="75" customFormat="1" ht="20.25" customHeight="1">
      <c r="B31" s="76"/>
      <c r="C31" s="81" t="s">
        <v>90</v>
      </c>
      <c r="D31" s="81"/>
      <c r="E31" s="83">
        <f>L29</f>
        <v>50076000</v>
      </c>
      <c r="F31" s="83"/>
      <c r="G31" s="76" t="s">
        <v>91</v>
      </c>
      <c r="H31" s="76"/>
      <c r="I31" s="76"/>
      <c r="J31" s="79"/>
      <c r="K31" s="79"/>
      <c r="L31" s="79"/>
      <c r="M31" s="79"/>
    </row>
    <row r="32" spans="2:13" s="75" customFormat="1" ht="20.25" customHeight="1">
      <c r="B32" s="76"/>
      <c r="C32" s="81" t="s">
        <v>92</v>
      </c>
      <c r="D32" s="81"/>
      <c r="E32" s="82" t="str">
        <f>tien_so!C6</f>
        <v>Năm mươi triệu bảy mươi sáu ngàn đồng./.</v>
      </c>
      <c r="F32" s="82"/>
      <c r="G32" s="82"/>
      <c r="H32" s="82"/>
      <c r="I32" s="82"/>
      <c r="J32" s="82"/>
      <c r="K32" s="82"/>
      <c r="L32" s="82"/>
      <c r="M32" s="46"/>
    </row>
    <row r="33" spans="10:13" ht="15">
      <c r="J33" s="65"/>
      <c r="K33" s="65"/>
      <c r="L33" s="65"/>
      <c r="M33" s="65"/>
    </row>
    <row r="34" spans="5:12" ht="21.75" customHeight="1">
      <c r="E34" s="80" t="s">
        <v>87</v>
      </c>
      <c r="F34" s="80"/>
      <c r="G34" s="80"/>
      <c r="H34" s="80"/>
      <c r="I34" s="80"/>
      <c r="J34" s="80"/>
      <c r="K34" s="80"/>
      <c r="L34" s="80"/>
    </row>
    <row r="35" spans="5:13" ht="24.75" customHeight="1">
      <c r="E35" s="48">
        <v>1</v>
      </c>
      <c r="F35" s="51" t="s">
        <v>71</v>
      </c>
      <c r="G35" s="66">
        <f aca="true" t="shared" si="0" ref="G35:G51">SUMIF($E$10:$E$28,E35,$G$10:$G$28)</f>
        <v>90.5</v>
      </c>
      <c r="H35" s="66">
        <f aca="true" t="shared" si="1" ref="H35:H51">SUMIF($E$10:$E$28,E35,$H$10:$H$28)</f>
        <v>90.5</v>
      </c>
      <c r="I35" s="48"/>
      <c r="J35" s="54">
        <f aca="true" t="shared" si="2" ref="J35:J51">SUMIF($E$10:$E$28,E35,$J$10:$J$28)</f>
        <v>5882500</v>
      </c>
      <c r="K35" s="54">
        <f aca="true" t="shared" si="3" ref="K35:K51">SUMIF($E$10:$E$28,E35,$K$10:$K$28)</f>
        <v>0</v>
      </c>
      <c r="L35" s="54">
        <f aca="true" t="shared" si="4" ref="L35:L51">SUMIF($E$10:$E$28,E35,$L$10:$L$28)</f>
        <v>5882500</v>
      </c>
      <c r="M35" s="67"/>
    </row>
    <row r="36" spans="5:13" ht="24.75" customHeight="1">
      <c r="E36" s="28">
        <v>2</v>
      </c>
      <c r="F36" s="31" t="s">
        <v>72</v>
      </c>
      <c r="G36" s="68">
        <f t="shared" si="0"/>
        <v>0</v>
      </c>
      <c r="H36" s="68">
        <f t="shared" si="1"/>
        <v>0</v>
      </c>
      <c r="I36" s="28"/>
      <c r="J36" s="33">
        <f t="shared" si="2"/>
        <v>0</v>
      </c>
      <c r="K36" s="33">
        <f t="shared" si="3"/>
        <v>0</v>
      </c>
      <c r="L36" s="33">
        <f t="shared" si="4"/>
        <v>0</v>
      </c>
      <c r="M36" s="67"/>
    </row>
    <row r="37" spans="5:13" ht="24.75" customHeight="1">
      <c r="E37" s="28">
        <v>3</v>
      </c>
      <c r="F37" s="31" t="s">
        <v>73</v>
      </c>
      <c r="G37" s="68">
        <f t="shared" si="0"/>
        <v>0</v>
      </c>
      <c r="H37" s="68">
        <f t="shared" si="1"/>
        <v>0</v>
      </c>
      <c r="I37" s="28"/>
      <c r="J37" s="33">
        <f t="shared" si="2"/>
        <v>0</v>
      </c>
      <c r="K37" s="33">
        <f t="shared" si="3"/>
        <v>0</v>
      </c>
      <c r="L37" s="33">
        <f t="shared" si="4"/>
        <v>0</v>
      </c>
      <c r="M37" s="67"/>
    </row>
    <row r="38" spans="5:13" ht="24.75" customHeight="1">
      <c r="E38" s="28">
        <v>4</v>
      </c>
      <c r="F38" s="31" t="s">
        <v>74</v>
      </c>
      <c r="G38" s="68">
        <f t="shared" si="0"/>
        <v>0</v>
      </c>
      <c r="H38" s="68">
        <f t="shared" si="1"/>
        <v>0</v>
      </c>
      <c r="I38" s="28"/>
      <c r="J38" s="33">
        <f t="shared" si="2"/>
        <v>0</v>
      </c>
      <c r="K38" s="33">
        <f t="shared" si="3"/>
        <v>0</v>
      </c>
      <c r="L38" s="33">
        <f t="shared" si="4"/>
        <v>0</v>
      </c>
      <c r="M38" s="67"/>
    </row>
    <row r="39" spans="5:13" ht="24.75" customHeight="1">
      <c r="E39" s="28">
        <v>5</v>
      </c>
      <c r="F39" s="31" t="s">
        <v>75</v>
      </c>
      <c r="G39" s="68">
        <f t="shared" si="0"/>
        <v>0</v>
      </c>
      <c r="H39" s="68">
        <f t="shared" si="1"/>
        <v>0</v>
      </c>
      <c r="I39" s="28"/>
      <c r="J39" s="33">
        <f t="shared" si="2"/>
        <v>0</v>
      </c>
      <c r="K39" s="33">
        <f t="shared" si="3"/>
        <v>0</v>
      </c>
      <c r="L39" s="33">
        <f t="shared" si="4"/>
        <v>0</v>
      </c>
      <c r="M39" s="67"/>
    </row>
    <row r="40" spans="5:13" ht="24.75" customHeight="1">
      <c r="E40" s="28">
        <v>6</v>
      </c>
      <c r="F40" s="31" t="s">
        <v>107</v>
      </c>
      <c r="G40" s="68">
        <f t="shared" si="0"/>
        <v>0</v>
      </c>
      <c r="H40" s="68">
        <f t="shared" si="1"/>
        <v>0</v>
      </c>
      <c r="I40" s="28"/>
      <c r="J40" s="33">
        <f t="shared" si="2"/>
        <v>0</v>
      </c>
      <c r="K40" s="33">
        <f t="shared" si="3"/>
        <v>0</v>
      </c>
      <c r="L40" s="33">
        <f t="shared" si="4"/>
        <v>0</v>
      </c>
      <c r="M40" s="67"/>
    </row>
    <row r="41" spans="5:13" ht="24.75" customHeight="1">
      <c r="E41" s="28">
        <v>7</v>
      </c>
      <c r="F41" s="31" t="s">
        <v>76</v>
      </c>
      <c r="G41" s="68">
        <f t="shared" si="0"/>
        <v>303</v>
      </c>
      <c r="H41" s="68">
        <f t="shared" si="1"/>
        <v>303</v>
      </c>
      <c r="I41" s="28"/>
      <c r="J41" s="33">
        <f t="shared" si="2"/>
        <v>19695000</v>
      </c>
      <c r="K41" s="33">
        <f t="shared" si="3"/>
        <v>0</v>
      </c>
      <c r="L41" s="33">
        <f t="shared" si="4"/>
        <v>19695000</v>
      </c>
      <c r="M41" s="67"/>
    </row>
    <row r="42" spans="5:13" ht="24.75" customHeight="1">
      <c r="E42" s="28">
        <v>8</v>
      </c>
      <c r="F42" s="31" t="s">
        <v>77</v>
      </c>
      <c r="G42" s="68">
        <f t="shared" si="0"/>
        <v>0</v>
      </c>
      <c r="H42" s="68">
        <f t="shared" si="1"/>
        <v>0</v>
      </c>
      <c r="I42" s="28"/>
      <c r="J42" s="33">
        <f t="shared" si="2"/>
        <v>0</v>
      </c>
      <c r="K42" s="33">
        <f t="shared" si="3"/>
        <v>0</v>
      </c>
      <c r="L42" s="33">
        <f t="shared" si="4"/>
        <v>0</v>
      </c>
      <c r="M42" s="67"/>
    </row>
    <row r="43" spans="5:13" ht="24.75" customHeight="1">
      <c r="E43" s="28">
        <v>9</v>
      </c>
      <c r="F43" s="31" t="s">
        <v>78</v>
      </c>
      <c r="G43" s="68">
        <f t="shared" si="0"/>
        <v>75.2</v>
      </c>
      <c r="H43" s="68">
        <f t="shared" si="1"/>
        <v>75.2</v>
      </c>
      <c r="I43" s="28"/>
      <c r="J43" s="33">
        <f t="shared" si="2"/>
        <v>4888000</v>
      </c>
      <c r="K43" s="33">
        <f t="shared" si="3"/>
        <v>0</v>
      </c>
      <c r="L43" s="33">
        <f t="shared" si="4"/>
        <v>4888000</v>
      </c>
      <c r="M43" s="67"/>
    </row>
    <row r="44" spans="5:13" ht="24.75" customHeight="1">
      <c r="E44" s="28">
        <v>10</v>
      </c>
      <c r="F44" s="31" t="s">
        <v>79</v>
      </c>
      <c r="G44" s="68">
        <f t="shared" si="0"/>
        <v>45.1</v>
      </c>
      <c r="H44" s="68">
        <f t="shared" si="1"/>
        <v>45.1</v>
      </c>
      <c r="I44" s="28"/>
      <c r="J44" s="33">
        <f t="shared" si="2"/>
        <v>2931500</v>
      </c>
      <c r="K44" s="33">
        <f t="shared" si="3"/>
        <v>0</v>
      </c>
      <c r="L44" s="33">
        <f t="shared" si="4"/>
        <v>2931500</v>
      </c>
      <c r="M44" s="67"/>
    </row>
    <row r="45" spans="5:13" ht="24.75" customHeight="1">
      <c r="E45" s="28">
        <v>11</v>
      </c>
      <c r="F45" s="31" t="s">
        <v>80</v>
      </c>
      <c r="G45" s="68">
        <f t="shared" si="0"/>
        <v>105.30000000000001</v>
      </c>
      <c r="H45" s="68">
        <f t="shared" si="1"/>
        <v>105.30000000000001</v>
      </c>
      <c r="I45" s="28"/>
      <c r="J45" s="33">
        <f t="shared" si="2"/>
        <v>6844500</v>
      </c>
      <c r="K45" s="33">
        <f t="shared" si="3"/>
        <v>0</v>
      </c>
      <c r="L45" s="33">
        <f t="shared" si="4"/>
        <v>6844500</v>
      </c>
      <c r="M45" s="67"/>
    </row>
    <row r="46" spans="5:13" ht="24.75" customHeight="1">
      <c r="E46" s="28">
        <v>12</v>
      </c>
      <c r="F46" s="31" t="s">
        <v>81</v>
      </c>
      <c r="G46" s="68">
        <f t="shared" si="0"/>
        <v>0</v>
      </c>
      <c r="H46" s="68">
        <f t="shared" si="1"/>
        <v>0</v>
      </c>
      <c r="I46" s="28"/>
      <c r="J46" s="33">
        <f t="shared" si="2"/>
        <v>0</v>
      </c>
      <c r="K46" s="33">
        <f t="shared" si="3"/>
        <v>0</v>
      </c>
      <c r="L46" s="33">
        <f t="shared" si="4"/>
        <v>0</v>
      </c>
      <c r="M46" s="67"/>
    </row>
    <row r="47" spans="5:13" ht="24.75" customHeight="1">
      <c r="E47" s="28">
        <v>13</v>
      </c>
      <c r="F47" s="31" t="s">
        <v>82</v>
      </c>
      <c r="G47" s="68">
        <f t="shared" si="0"/>
        <v>30.5</v>
      </c>
      <c r="H47" s="68">
        <f t="shared" si="1"/>
        <v>30.5</v>
      </c>
      <c r="I47" s="28"/>
      <c r="J47" s="33">
        <f t="shared" si="2"/>
        <v>1982500</v>
      </c>
      <c r="K47" s="33">
        <f t="shared" si="3"/>
        <v>0</v>
      </c>
      <c r="L47" s="33">
        <f t="shared" si="4"/>
        <v>1982500</v>
      </c>
      <c r="M47" s="67"/>
    </row>
    <row r="48" spans="5:13" ht="24.75" customHeight="1">
      <c r="E48" s="28">
        <v>14</v>
      </c>
      <c r="F48" s="31" t="s">
        <v>83</v>
      </c>
      <c r="G48" s="68">
        <f t="shared" si="0"/>
        <v>0</v>
      </c>
      <c r="H48" s="68">
        <f t="shared" si="1"/>
        <v>0</v>
      </c>
      <c r="I48" s="28"/>
      <c r="J48" s="33">
        <f t="shared" si="2"/>
        <v>0</v>
      </c>
      <c r="K48" s="33">
        <f t="shared" si="3"/>
        <v>0</v>
      </c>
      <c r="L48" s="33">
        <f t="shared" si="4"/>
        <v>0</v>
      </c>
      <c r="M48" s="67"/>
    </row>
    <row r="49" spans="5:13" ht="24.75" customHeight="1">
      <c r="E49" s="28">
        <v>23</v>
      </c>
      <c r="F49" s="31" t="s">
        <v>84</v>
      </c>
      <c r="G49" s="68">
        <f t="shared" si="0"/>
        <v>0</v>
      </c>
      <c r="H49" s="68">
        <f t="shared" si="1"/>
        <v>0</v>
      </c>
      <c r="I49" s="28"/>
      <c r="J49" s="33">
        <f t="shared" si="2"/>
        <v>0</v>
      </c>
      <c r="K49" s="33">
        <f t="shared" si="3"/>
        <v>0</v>
      </c>
      <c r="L49" s="33">
        <f t="shared" si="4"/>
        <v>0</v>
      </c>
      <c r="M49" s="67"/>
    </row>
    <row r="50" spans="5:13" ht="24.75" customHeight="1">
      <c r="E50" s="28">
        <v>33</v>
      </c>
      <c r="F50" s="31" t="s">
        <v>85</v>
      </c>
      <c r="G50" s="68">
        <f t="shared" si="0"/>
        <v>120.80000000000001</v>
      </c>
      <c r="H50" s="68">
        <f t="shared" si="1"/>
        <v>120.80000000000001</v>
      </c>
      <c r="I50" s="28"/>
      <c r="J50" s="33">
        <f t="shared" si="2"/>
        <v>7852000</v>
      </c>
      <c r="K50" s="33">
        <f t="shared" si="3"/>
        <v>0</v>
      </c>
      <c r="L50" s="33">
        <f t="shared" si="4"/>
        <v>7852000</v>
      </c>
      <c r="M50" s="67"/>
    </row>
    <row r="51" spans="5:12" ht="24.75" customHeight="1">
      <c r="E51" s="63">
        <v>51</v>
      </c>
      <c r="F51" s="62" t="s">
        <v>86</v>
      </c>
      <c r="G51" s="69">
        <f t="shared" si="0"/>
        <v>0</v>
      </c>
      <c r="H51" s="69">
        <f t="shared" si="1"/>
        <v>0</v>
      </c>
      <c r="I51" s="63"/>
      <c r="J51" s="70">
        <f t="shared" si="2"/>
        <v>0</v>
      </c>
      <c r="K51" s="70">
        <f t="shared" si="3"/>
        <v>0</v>
      </c>
      <c r="L51" s="70">
        <f t="shared" si="4"/>
        <v>0</v>
      </c>
    </row>
    <row r="52" spans="5:12" ht="19.5" customHeight="1">
      <c r="E52" s="20"/>
      <c r="F52" s="20" t="s">
        <v>3</v>
      </c>
      <c r="G52" s="71">
        <f>SUM(G35:G51)</f>
        <v>770.3999999999999</v>
      </c>
      <c r="H52" s="71">
        <f>SUM(H35:H51)</f>
        <v>770.3999999999999</v>
      </c>
      <c r="I52" s="20"/>
      <c r="J52" s="39">
        <f>SUM(J35:J51)</f>
        <v>50076000</v>
      </c>
      <c r="K52" s="39">
        <f>SUM(K35:K51)</f>
        <v>0</v>
      </c>
      <c r="L52" s="39">
        <f>SUM(L35:L51)</f>
        <v>50076000</v>
      </c>
    </row>
    <row r="54" ht="15">
      <c r="L54" s="65"/>
    </row>
    <row r="55" ht="15">
      <c r="L55" s="65"/>
    </row>
  </sheetData>
  <sheetProtection/>
  <autoFilter ref="A9:M27"/>
  <mergeCells count="12">
    <mergeCell ref="C29:F29"/>
    <mergeCell ref="A1:E1"/>
    <mergeCell ref="A2:E2"/>
    <mergeCell ref="A4:L4"/>
    <mergeCell ref="A6:L6"/>
    <mergeCell ref="A7:L7"/>
    <mergeCell ref="A5:L5"/>
    <mergeCell ref="E34:L34"/>
    <mergeCell ref="C32:D32"/>
    <mergeCell ref="C31:D31"/>
    <mergeCell ref="E32:L32"/>
    <mergeCell ref="E31:F31"/>
  </mergeCells>
  <printOptions/>
  <pageMargins left="0.39" right="0.17" top="0.32" bottom="0.43" header="0.24" footer="0.2"/>
  <pageSetup horizontalDpi="600" verticalDpi="600" orientation="landscape" paperSize="9" scale="85" r:id="rId1"/>
  <headerFooter alignWithMargins="0">
    <oddFooter>&amp;C&amp;"Times New Roman,Regular"&amp;P/&amp;N</oddFooter>
  </headerFooter>
  <rowBreaks count="1" manualBreakCount="1">
    <brk id="3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39"/>
  <sheetViews>
    <sheetView showZeros="0" zoomScalePageLayoutView="0" workbookViewId="0" topLeftCell="A4">
      <pane ySplit="6" topLeftCell="BM31" activePane="bottomLeft" state="frozen"/>
      <selection pane="topLeft" activeCell="A4" sqref="A4"/>
      <selection pane="bottomLeft" activeCell="F38" sqref="F38:O38"/>
    </sheetView>
  </sheetViews>
  <sheetFormatPr defaultColWidth="9.140625" defaultRowHeight="15"/>
  <cols>
    <col min="1" max="1" width="7.28125" style="22" customWidth="1"/>
    <col min="2" max="2" width="8.00390625" style="22" bestFit="1" customWidth="1"/>
    <col min="3" max="3" width="18.28125" style="21" bestFit="1" customWidth="1"/>
    <col min="4" max="4" width="9.28125" style="21" bestFit="1" customWidth="1"/>
    <col min="5" max="5" width="5.8515625" style="22" customWidth="1"/>
    <col min="6" max="6" width="37.140625" style="21" bestFit="1" customWidth="1"/>
    <col min="7" max="7" width="33.28125" style="21" bestFit="1" customWidth="1"/>
    <col min="8" max="8" width="6.421875" style="22" bestFit="1" customWidth="1"/>
    <col min="9" max="9" width="10.140625" style="21" bestFit="1" customWidth="1"/>
    <col min="10" max="10" width="10.140625" style="21" customWidth="1"/>
    <col min="11" max="11" width="8.140625" style="21" bestFit="1" customWidth="1"/>
    <col min="12" max="12" width="14.28125" style="21" bestFit="1" customWidth="1"/>
    <col min="13" max="13" width="11.8515625" style="21" customWidth="1"/>
    <col min="14" max="14" width="14.421875" style="21" bestFit="1" customWidth="1"/>
    <col min="15" max="15" width="15.8515625" style="21" bestFit="1" customWidth="1"/>
    <col min="16" max="16384" width="9.140625" style="21" customWidth="1"/>
  </cols>
  <sheetData>
    <row r="1" spans="1:5" ht="16.5">
      <c r="A1" s="84" t="s">
        <v>68</v>
      </c>
      <c r="B1" s="84"/>
      <c r="C1" s="84"/>
      <c r="D1" s="84"/>
      <c r="E1" s="84"/>
    </row>
    <row r="2" spans="1:5" ht="16.5">
      <c r="A2" s="85" t="s">
        <v>69</v>
      </c>
      <c r="B2" s="85"/>
      <c r="C2" s="85"/>
      <c r="D2" s="85"/>
      <c r="E2" s="85"/>
    </row>
    <row r="4" spans="1:15" ht="18.75">
      <c r="A4" s="86" t="s">
        <v>108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</row>
    <row r="5" spans="1:15" ht="18.75">
      <c r="A5" s="86" t="s">
        <v>122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</row>
    <row r="6" spans="1:15" ht="18.75">
      <c r="A6" s="87" t="s">
        <v>125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</row>
    <row r="7" spans="1:15" ht="18.75">
      <c r="A7" s="87" t="s">
        <v>70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</row>
    <row r="9" spans="1:15" s="23" customFormat="1" ht="57">
      <c r="A9" s="89" t="s">
        <v>64</v>
      </c>
      <c r="B9" s="89" t="s">
        <v>65</v>
      </c>
      <c r="C9" s="90" t="s">
        <v>16</v>
      </c>
      <c r="D9" s="91" t="s">
        <v>17</v>
      </c>
      <c r="E9" s="89" t="s">
        <v>18</v>
      </c>
      <c r="F9" s="89" t="s">
        <v>66</v>
      </c>
      <c r="G9" s="89" t="s">
        <v>22</v>
      </c>
      <c r="H9" s="92" t="s">
        <v>23</v>
      </c>
      <c r="I9" s="92" t="s">
        <v>27</v>
      </c>
      <c r="J9" s="92" t="s">
        <v>1</v>
      </c>
      <c r="K9" s="92" t="s">
        <v>24</v>
      </c>
      <c r="L9" s="92" t="s">
        <v>25</v>
      </c>
      <c r="M9" s="92" t="s">
        <v>94</v>
      </c>
      <c r="N9" s="92" t="s">
        <v>26</v>
      </c>
      <c r="O9" s="89" t="s">
        <v>62</v>
      </c>
    </row>
    <row r="10" spans="1:15" ht="22.5" customHeight="1">
      <c r="A10" s="24">
        <v>1</v>
      </c>
      <c r="B10" s="24" t="s">
        <v>53</v>
      </c>
      <c r="C10" s="77" t="s">
        <v>33</v>
      </c>
      <c r="D10" s="78" t="s">
        <v>34</v>
      </c>
      <c r="E10" s="24">
        <v>1</v>
      </c>
      <c r="F10" s="25" t="s">
        <v>67</v>
      </c>
      <c r="G10" s="25" t="s">
        <v>118</v>
      </c>
      <c r="H10" s="24">
        <v>2</v>
      </c>
      <c r="I10" s="26">
        <v>30.3</v>
      </c>
      <c r="J10" s="26">
        <v>30.3</v>
      </c>
      <c r="K10" s="27">
        <v>65000</v>
      </c>
      <c r="L10" s="27">
        <v>1969500</v>
      </c>
      <c r="M10" s="27"/>
      <c r="N10" s="27">
        <v>1969500</v>
      </c>
      <c r="O10" s="25"/>
    </row>
    <row r="11" spans="1:15" ht="22.5" customHeight="1">
      <c r="A11" s="28">
        <v>2</v>
      </c>
      <c r="B11" s="28" t="s">
        <v>53</v>
      </c>
      <c r="C11" s="29" t="s">
        <v>33</v>
      </c>
      <c r="D11" s="30" t="s">
        <v>34</v>
      </c>
      <c r="E11" s="28">
        <v>1</v>
      </c>
      <c r="F11" s="31" t="s">
        <v>67</v>
      </c>
      <c r="G11" s="31" t="s">
        <v>119</v>
      </c>
      <c r="H11" s="28">
        <v>1</v>
      </c>
      <c r="I11" s="32">
        <v>30.1</v>
      </c>
      <c r="J11" s="26">
        <v>30.1</v>
      </c>
      <c r="K11" s="33">
        <v>65000</v>
      </c>
      <c r="L11" s="27">
        <v>1956500</v>
      </c>
      <c r="M11" s="33"/>
      <c r="N11" s="33">
        <v>1956500</v>
      </c>
      <c r="O11" s="31"/>
    </row>
    <row r="12" spans="1:15" ht="22.5" customHeight="1">
      <c r="A12" s="28">
        <v>3</v>
      </c>
      <c r="B12" s="28" t="s">
        <v>54</v>
      </c>
      <c r="C12" s="29" t="s">
        <v>38</v>
      </c>
      <c r="D12" s="30" t="s">
        <v>39</v>
      </c>
      <c r="E12" s="28">
        <v>1</v>
      </c>
      <c r="F12" s="31" t="s">
        <v>20</v>
      </c>
      <c r="G12" s="31" t="s">
        <v>29</v>
      </c>
      <c r="H12" s="28">
        <v>1</v>
      </c>
      <c r="I12" s="32">
        <v>30.1</v>
      </c>
      <c r="J12" s="26">
        <v>30.1</v>
      </c>
      <c r="K12" s="33">
        <v>65000</v>
      </c>
      <c r="L12" s="27">
        <v>1956500</v>
      </c>
      <c r="M12" s="33"/>
      <c r="N12" s="33">
        <v>1956500</v>
      </c>
      <c r="O12" s="31"/>
    </row>
    <row r="13" spans="1:15" ht="22.5" customHeight="1">
      <c r="A13" s="28">
        <v>4</v>
      </c>
      <c r="B13" s="28" t="s">
        <v>55</v>
      </c>
      <c r="C13" s="29" t="s">
        <v>8</v>
      </c>
      <c r="D13" s="30" t="s">
        <v>7</v>
      </c>
      <c r="E13" s="28">
        <v>7</v>
      </c>
      <c r="F13" s="31" t="s">
        <v>31</v>
      </c>
      <c r="G13" s="31" t="s">
        <v>120</v>
      </c>
      <c r="H13" s="28">
        <v>2</v>
      </c>
      <c r="I13" s="32">
        <v>30.3</v>
      </c>
      <c r="J13" s="26">
        <v>30.3</v>
      </c>
      <c r="K13" s="33">
        <v>65000</v>
      </c>
      <c r="L13" s="27">
        <v>1969500</v>
      </c>
      <c r="M13" s="33"/>
      <c r="N13" s="33">
        <v>1969500</v>
      </c>
      <c r="O13" s="31"/>
    </row>
    <row r="14" spans="1:15" ht="22.5" customHeight="1">
      <c r="A14" s="28">
        <v>5</v>
      </c>
      <c r="B14" s="28" t="s">
        <v>55</v>
      </c>
      <c r="C14" s="29" t="s">
        <v>8</v>
      </c>
      <c r="D14" s="30" t="s">
        <v>7</v>
      </c>
      <c r="E14" s="28">
        <v>7</v>
      </c>
      <c r="F14" s="31" t="s">
        <v>31</v>
      </c>
      <c r="G14" s="31" t="s">
        <v>120</v>
      </c>
      <c r="H14" s="28">
        <v>2</v>
      </c>
      <c r="I14" s="32">
        <v>30.3</v>
      </c>
      <c r="J14" s="26">
        <v>30.3</v>
      </c>
      <c r="K14" s="33">
        <v>65000</v>
      </c>
      <c r="L14" s="27">
        <v>1969500</v>
      </c>
      <c r="M14" s="33"/>
      <c r="N14" s="33">
        <v>1969500</v>
      </c>
      <c r="O14" s="31"/>
    </row>
    <row r="15" spans="1:15" ht="22.5" customHeight="1">
      <c r="A15" s="28">
        <v>6</v>
      </c>
      <c r="B15" s="28" t="s">
        <v>115</v>
      </c>
      <c r="C15" s="29" t="s">
        <v>4</v>
      </c>
      <c r="D15" s="30" t="s">
        <v>7</v>
      </c>
      <c r="E15" s="28">
        <v>7</v>
      </c>
      <c r="F15" s="31" t="s">
        <v>31</v>
      </c>
      <c r="G15" s="31" t="s">
        <v>120</v>
      </c>
      <c r="H15" s="28">
        <v>2</v>
      </c>
      <c r="I15" s="32">
        <v>30.3</v>
      </c>
      <c r="J15" s="26">
        <v>30.3</v>
      </c>
      <c r="K15" s="33">
        <v>65000</v>
      </c>
      <c r="L15" s="27">
        <v>1969500</v>
      </c>
      <c r="M15" s="33"/>
      <c r="N15" s="33">
        <v>1969500</v>
      </c>
      <c r="O15" s="31"/>
    </row>
    <row r="16" spans="1:15" ht="22.5" customHeight="1">
      <c r="A16" s="28">
        <v>7</v>
      </c>
      <c r="B16" s="28" t="s">
        <v>115</v>
      </c>
      <c r="C16" s="29" t="s">
        <v>4</v>
      </c>
      <c r="D16" s="30" t="s">
        <v>7</v>
      </c>
      <c r="E16" s="28">
        <v>7</v>
      </c>
      <c r="F16" s="31" t="s">
        <v>31</v>
      </c>
      <c r="G16" s="31" t="s">
        <v>120</v>
      </c>
      <c r="H16" s="28">
        <v>1</v>
      </c>
      <c r="I16" s="32">
        <v>30.1</v>
      </c>
      <c r="J16" s="26">
        <v>30.1</v>
      </c>
      <c r="K16" s="33">
        <v>65000</v>
      </c>
      <c r="L16" s="27">
        <v>1956500</v>
      </c>
      <c r="M16" s="33"/>
      <c r="N16" s="33">
        <v>1956500</v>
      </c>
      <c r="O16" s="31"/>
    </row>
    <row r="17" spans="1:15" ht="22.5" customHeight="1">
      <c r="A17" s="28">
        <v>8</v>
      </c>
      <c r="B17" s="28" t="s">
        <v>115</v>
      </c>
      <c r="C17" s="29" t="s">
        <v>4</v>
      </c>
      <c r="D17" s="30" t="s">
        <v>7</v>
      </c>
      <c r="E17" s="28">
        <v>7</v>
      </c>
      <c r="F17" s="31" t="s">
        <v>31</v>
      </c>
      <c r="G17" s="31" t="s">
        <v>120</v>
      </c>
      <c r="H17" s="28">
        <v>3</v>
      </c>
      <c r="I17" s="32">
        <v>30.4</v>
      </c>
      <c r="J17" s="26">
        <v>30.4</v>
      </c>
      <c r="K17" s="33">
        <v>65000</v>
      </c>
      <c r="L17" s="27">
        <v>1976000</v>
      </c>
      <c r="M17" s="33"/>
      <c r="N17" s="33">
        <v>1976000</v>
      </c>
      <c r="O17" s="31"/>
    </row>
    <row r="18" spans="1:15" ht="22.5" customHeight="1">
      <c r="A18" s="28">
        <v>9</v>
      </c>
      <c r="B18" s="28" t="s">
        <v>56</v>
      </c>
      <c r="C18" s="29" t="s">
        <v>9</v>
      </c>
      <c r="D18" s="30" t="s">
        <v>42</v>
      </c>
      <c r="E18" s="28">
        <v>7</v>
      </c>
      <c r="F18" s="31" t="s">
        <v>31</v>
      </c>
      <c r="G18" s="31" t="s">
        <v>120</v>
      </c>
      <c r="H18" s="28">
        <v>1</v>
      </c>
      <c r="I18" s="32">
        <v>30.1</v>
      </c>
      <c r="J18" s="26">
        <v>30.1</v>
      </c>
      <c r="K18" s="33">
        <v>65000</v>
      </c>
      <c r="L18" s="27">
        <v>1956500</v>
      </c>
      <c r="M18" s="33"/>
      <c r="N18" s="33">
        <v>1956500</v>
      </c>
      <c r="O18" s="31"/>
    </row>
    <row r="19" spans="1:15" ht="22.5" customHeight="1">
      <c r="A19" s="28">
        <v>10</v>
      </c>
      <c r="B19" s="28" t="s">
        <v>56</v>
      </c>
      <c r="C19" s="29" t="s">
        <v>9</v>
      </c>
      <c r="D19" s="30" t="s">
        <v>42</v>
      </c>
      <c r="E19" s="28">
        <v>7</v>
      </c>
      <c r="F19" s="31" t="s">
        <v>31</v>
      </c>
      <c r="G19" s="31" t="s">
        <v>120</v>
      </c>
      <c r="H19" s="28">
        <v>3</v>
      </c>
      <c r="I19" s="32">
        <v>30.4</v>
      </c>
      <c r="J19" s="26">
        <v>30.4</v>
      </c>
      <c r="K19" s="33">
        <v>65000</v>
      </c>
      <c r="L19" s="27">
        <v>1976000</v>
      </c>
      <c r="M19" s="33"/>
      <c r="N19" s="33">
        <v>1976000</v>
      </c>
      <c r="O19" s="31"/>
    </row>
    <row r="20" spans="1:15" ht="22.5" customHeight="1">
      <c r="A20" s="28">
        <v>11</v>
      </c>
      <c r="B20" s="28" t="s">
        <v>57</v>
      </c>
      <c r="C20" s="29" t="s">
        <v>37</v>
      </c>
      <c r="D20" s="30" t="s">
        <v>36</v>
      </c>
      <c r="E20" s="28">
        <v>7</v>
      </c>
      <c r="F20" s="31" t="s">
        <v>31</v>
      </c>
      <c r="G20" s="31" t="s">
        <v>120</v>
      </c>
      <c r="H20" s="28">
        <v>2</v>
      </c>
      <c r="I20" s="32">
        <v>30.3</v>
      </c>
      <c r="J20" s="26">
        <v>30.3</v>
      </c>
      <c r="K20" s="33">
        <v>65000</v>
      </c>
      <c r="L20" s="27">
        <v>1969500</v>
      </c>
      <c r="M20" s="33"/>
      <c r="N20" s="33">
        <v>1969500</v>
      </c>
      <c r="O20" s="31"/>
    </row>
    <row r="21" spans="1:15" ht="22.5" customHeight="1">
      <c r="A21" s="28">
        <v>12</v>
      </c>
      <c r="B21" s="28" t="s">
        <v>57</v>
      </c>
      <c r="C21" s="29" t="s">
        <v>37</v>
      </c>
      <c r="D21" s="30" t="s">
        <v>36</v>
      </c>
      <c r="E21" s="28">
        <v>7</v>
      </c>
      <c r="F21" s="31" t="s">
        <v>31</v>
      </c>
      <c r="G21" s="31" t="s">
        <v>120</v>
      </c>
      <c r="H21" s="28">
        <v>3</v>
      </c>
      <c r="I21" s="32">
        <v>30.4</v>
      </c>
      <c r="J21" s="26">
        <v>30.4</v>
      </c>
      <c r="K21" s="33">
        <v>65000</v>
      </c>
      <c r="L21" s="27">
        <v>1976000</v>
      </c>
      <c r="M21" s="33"/>
      <c r="N21" s="33">
        <v>1976000</v>
      </c>
      <c r="O21" s="31"/>
    </row>
    <row r="22" spans="1:15" ht="22.5" customHeight="1">
      <c r="A22" s="28">
        <v>13</v>
      </c>
      <c r="B22" s="28" t="s">
        <v>102</v>
      </c>
      <c r="C22" s="29" t="s">
        <v>99</v>
      </c>
      <c r="D22" s="30" t="s">
        <v>100</v>
      </c>
      <c r="E22" s="28">
        <v>7</v>
      </c>
      <c r="F22" s="31" t="s">
        <v>10</v>
      </c>
      <c r="G22" s="31" t="s">
        <v>120</v>
      </c>
      <c r="H22" s="28">
        <v>3</v>
      </c>
      <c r="I22" s="32">
        <v>30.4</v>
      </c>
      <c r="J22" s="26">
        <v>30.4</v>
      </c>
      <c r="K22" s="33">
        <v>65000</v>
      </c>
      <c r="L22" s="27">
        <v>1976000</v>
      </c>
      <c r="M22" s="33"/>
      <c r="N22" s="33">
        <v>1976000</v>
      </c>
      <c r="O22" s="31"/>
    </row>
    <row r="23" spans="1:15" ht="22.5" customHeight="1">
      <c r="A23" s="28">
        <v>14</v>
      </c>
      <c r="B23" s="28" t="s">
        <v>109</v>
      </c>
      <c r="C23" s="29" t="s">
        <v>110</v>
      </c>
      <c r="D23" s="30" t="s">
        <v>41</v>
      </c>
      <c r="E23" s="28">
        <v>9</v>
      </c>
      <c r="F23" s="31" t="s">
        <v>12</v>
      </c>
      <c r="G23" s="31" t="s">
        <v>51</v>
      </c>
      <c r="H23" s="28">
        <v>1</v>
      </c>
      <c r="I23" s="32">
        <v>30.1</v>
      </c>
      <c r="J23" s="26">
        <v>30.1</v>
      </c>
      <c r="K23" s="33">
        <v>65000</v>
      </c>
      <c r="L23" s="27">
        <v>1956500</v>
      </c>
      <c r="M23" s="33"/>
      <c r="N23" s="33">
        <v>1956500</v>
      </c>
      <c r="O23" s="31"/>
    </row>
    <row r="24" spans="1:15" ht="22.5" customHeight="1">
      <c r="A24" s="28">
        <v>15</v>
      </c>
      <c r="B24" s="28" t="s">
        <v>95</v>
      </c>
      <c r="C24" s="29" t="s">
        <v>96</v>
      </c>
      <c r="D24" s="30" t="s">
        <v>35</v>
      </c>
      <c r="E24" s="28">
        <v>9</v>
      </c>
      <c r="F24" s="31" t="s">
        <v>21</v>
      </c>
      <c r="G24" s="31" t="s">
        <v>0</v>
      </c>
      <c r="H24" s="28">
        <v>1</v>
      </c>
      <c r="I24" s="32">
        <v>45.1</v>
      </c>
      <c r="J24" s="26">
        <v>45.1</v>
      </c>
      <c r="K24" s="33">
        <v>65000</v>
      </c>
      <c r="L24" s="27">
        <v>2931500</v>
      </c>
      <c r="M24" s="33"/>
      <c r="N24" s="33">
        <v>2931500</v>
      </c>
      <c r="O24" s="31"/>
    </row>
    <row r="25" spans="1:15" ht="22.5" customHeight="1">
      <c r="A25" s="28">
        <v>16</v>
      </c>
      <c r="B25" s="28" t="s">
        <v>58</v>
      </c>
      <c r="C25" s="29" t="s">
        <v>43</v>
      </c>
      <c r="D25" s="30" t="s">
        <v>11</v>
      </c>
      <c r="E25" s="28">
        <v>10</v>
      </c>
      <c r="F25" s="31" t="s">
        <v>105</v>
      </c>
      <c r="G25" s="31" t="s">
        <v>106</v>
      </c>
      <c r="H25" s="28">
        <v>1</v>
      </c>
      <c r="I25" s="32">
        <v>45.1</v>
      </c>
      <c r="J25" s="26">
        <v>45.1</v>
      </c>
      <c r="K25" s="33">
        <v>65000</v>
      </c>
      <c r="L25" s="27">
        <v>2931500</v>
      </c>
      <c r="M25" s="33"/>
      <c r="N25" s="33">
        <v>2931500</v>
      </c>
      <c r="O25" s="31"/>
    </row>
    <row r="26" spans="1:15" ht="22.5" customHeight="1">
      <c r="A26" s="28">
        <v>17</v>
      </c>
      <c r="B26" s="28" t="s">
        <v>126</v>
      </c>
      <c r="C26" s="29" t="s">
        <v>96</v>
      </c>
      <c r="D26" s="30" t="s">
        <v>127</v>
      </c>
      <c r="E26" s="28">
        <v>11</v>
      </c>
      <c r="F26" s="31" t="s">
        <v>128</v>
      </c>
      <c r="G26" s="31" t="s">
        <v>129</v>
      </c>
      <c r="H26" s="28">
        <v>1</v>
      </c>
      <c r="I26" s="32">
        <v>30.1</v>
      </c>
      <c r="J26" s="26">
        <v>30.1</v>
      </c>
      <c r="K26" s="33">
        <v>65000</v>
      </c>
      <c r="L26" s="27">
        <v>1956500</v>
      </c>
      <c r="M26" s="33"/>
      <c r="N26" s="33">
        <v>1956500</v>
      </c>
      <c r="O26" s="31"/>
    </row>
    <row r="27" spans="1:15" ht="22.5" customHeight="1">
      <c r="A27" s="28">
        <v>18</v>
      </c>
      <c r="B27" s="28" t="s">
        <v>111</v>
      </c>
      <c r="C27" s="29" t="s">
        <v>112</v>
      </c>
      <c r="D27" s="30" t="s">
        <v>6</v>
      </c>
      <c r="E27" s="28">
        <v>11</v>
      </c>
      <c r="F27" s="31" t="s">
        <v>30</v>
      </c>
      <c r="G27" s="31" t="s">
        <v>113</v>
      </c>
      <c r="H27" s="28">
        <v>1</v>
      </c>
      <c r="I27" s="32">
        <v>45.1</v>
      </c>
      <c r="J27" s="26">
        <v>45.1</v>
      </c>
      <c r="K27" s="33">
        <v>65000</v>
      </c>
      <c r="L27" s="27">
        <v>2931500</v>
      </c>
      <c r="M27" s="33"/>
      <c r="N27" s="33">
        <v>2931500</v>
      </c>
      <c r="O27" s="31"/>
    </row>
    <row r="28" spans="1:15" ht="22.5" customHeight="1">
      <c r="A28" s="28">
        <v>19</v>
      </c>
      <c r="B28" s="28" t="s">
        <v>116</v>
      </c>
      <c r="C28" s="29" t="s">
        <v>117</v>
      </c>
      <c r="D28" s="30" t="s">
        <v>5</v>
      </c>
      <c r="E28" s="28">
        <v>11</v>
      </c>
      <c r="F28" s="31" t="s">
        <v>98</v>
      </c>
      <c r="G28" s="31" t="s">
        <v>121</v>
      </c>
      <c r="H28" s="28">
        <v>1</v>
      </c>
      <c r="I28" s="32">
        <v>30.1</v>
      </c>
      <c r="J28" s="26">
        <v>30.1</v>
      </c>
      <c r="K28" s="33">
        <v>65000</v>
      </c>
      <c r="L28" s="27">
        <v>1956500</v>
      </c>
      <c r="M28" s="33"/>
      <c r="N28" s="33">
        <v>1956500</v>
      </c>
      <c r="O28" s="31"/>
    </row>
    <row r="29" spans="1:15" ht="22.5" customHeight="1">
      <c r="A29" s="28">
        <v>20</v>
      </c>
      <c r="B29" s="28" t="s">
        <v>104</v>
      </c>
      <c r="C29" s="29" t="s">
        <v>45</v>
      </c>
      <c r="D29" s="30" t="s">
        <v>44</v>
      </c>
      <c r="E29" s="28">
        <v>13</v>
      </c>
      <c r="F29" s="31" t="s">
        <v>19</v>
      </c>
      <c r="G29" s="31" t="s">
        <v>52</v>
      </c>
      <c r="H29" s="28">
        <v>4</v>
      </c>
      <c r="I29" s="32">
        <v>30.5</v>
      </c>
      <c r="J29" s="26">
        <v>30.5</v>
      </c>
      <c r="K29" s="33">
        <v>65000</v>
      </c>
      <c r="L29" s="27">
        <v>1982500</v>
      </c>
      <c r="M29" s="33"/>
      <c r="N29" s="33">
        <v>1982500</v>
      </c>
      <c r="O29" s="31"/>
    </row>
    <row r="30" spans="1:15" ht="22.5" customHeight="1">
      <c r="A30" s="28">
        <v>21</v>
      </c>
      <c r="B30" s="28" t="s">
        <v>59</v>
      </c>
      <c r="C30" s="29" t="s">
        <v>32</v>
      </c>
      <c r="D30" s="30" t="s">
        <v>15</v>
      </c>
      <c r="E30" s="28">
        <v>33</v>
      </c>
      <c r="F30" s="31" t="s">
        <v>48</v>
      </c>
      <c r="G30" s="31" t="s">
        <v>49</v>
      </c>
      <c r="H30" s="28">
        <v>2</v>
      </c>
      <c r="I30" s="32">
        <v>30.3</v>
      </c>
      <c r="J30" s="26">
        <v>30.3</v>
      </c>
      <c r="K30" s="33">
        <v>65000</v>
      </c>
      <c r="L30" s="27">
        <v>1969500</v>
      </c>
      <c r="M30" s="33"/>
      <c r="N30" s="33">
        <v>1969500</v>
      </c>
      <c r="O30" s="31"/>
    </row>
    <row r="31" spans="1:15" ht="22.5" customHeight="1">
      <c r="A31" s="28">
        <v>22</v>
      </c>
      <c r="B31" s="28" t="s">
        <v>60</v>
      </c>
      <c r="C31" s="29" t="s">
        <v>14</v>
      </c>
      <c r="D31" s="30" t="s">
        <v>13</v>
      </c>
      <c r="E31" s="28">
        <v>33</v>
      </c>
      <c r="F31" s="31" t="s">
        <v>48</v>
      </c>
      <c r="G31" s="31" t="s">
        <v>49</v>
      </c>
      <c r="H31" s="28">
        <v>1</v>
      </c>
      <c r="I31" s="32">
        <v>30.1</v>
      </c>
      <c r="J31" s="26">
        <v>30.1</v>
      </c>
      <c r="K31" s="33">
        <v>65000</v>
      </c>
      <c r="L31" s="27">
        <v>1956500</v>
      </c>
      <c r="M31" s="33"/>
      <c r="N31" s="33">
        <v>1956500</v>
      </c>
      <c r="O31" s="31"/>
    </row>
    <row r="32" spans="1:15" ht="22.5" customHeight="1">
      <c r="A32" s="28">
        <v>23</v>
      </c>
      <c r="B32" s="28" t="s">
        <v>61</v>
      </c>
      <c r="C32" s="29" t="s">
        <v>40</v>
      </c>
      <c r="D32" s="30" t="s">
        <v>47</v>
      </c>
      <c r="E32" s="28">
        <v>33</v>
      </c>
      <c r="F32" s="31" t="s">
        <v>48</v>
      </c>
      <c r="G32" s="31" t="s">
        <v>50</v>
      </c>
      <c r="H32" s="28">
        <v>2</v>
      </c>
      <c r="I32" s="32">
        <v>30.3</v>
      </c>
      <c r="J32" s="26">
        <v>30.3</v>
      </c>
      <c r="K32" s="33">
        <v>65000</v>
      </c>
      <c r="L32" s="27">
        <v>1969500</v>
      </c>
      <c r="M32" s="33"/>
      <c r="N32" s="33">
        <v>1969500</v>
      </c>
      <c r="O32" s="31"/>
    </row>
    <row r="33" spans="1:15" ht="22.5" customHeight="1">
      <c r="A33" s="28">
        <v>24</v>
      </c>
      <c r="B33" s="28" t="s">
        <v>103</v>
      </c>
      <c r="C33" s="29" t="s">
        <v>101</v>
      </c>
      <c r="D33" s="30" t="s">
        <v>46</v>
      </c>
      <c r="E33" s="28">
        <v>33</v>
      </c>
      <c r="F33" s="31" t="s">
        <v>48</v>
      </c>
      <c r="G33" s="31" t="s">
        <v>114</v>
      </c>
      <c r="H33" s="28">
        <v>1</v>
      </c>
      <c r="I33" s="32">
        <v>30.1</v>
      </c>
      <c r="J33" s="26">
        <v>30.1</v>
      </c>
      <c r="K33" s="33">
        <v>65000</v>
      </c>
      <c r="L33" s="27">
        <v>1956500</v>
      </c>
      <c r="M33" s="33"/>
      <c r="N33" s="33">
        <v>1956500</v>
      </c>
      <c r="O33" s="31"/>
    </row>
    <row r="34" spans="1:15" ht="15" hidden="1">
      <c r="A34" s="34"/>
      <c r="B34" s="34"/>
      <c r="C34" s="35"/>
      <c r="D34" s="36"/>
      <c r="E34" s="34"/>
      <c r="F34" s="37"/>
      <c r="G34" s="37"/>
      <c r="H34" s="34"/>
      <c r="I34" s="37"/>
      <c r="J34" s="37"/>
      <c r="K34" s="37"/>
      <c r="L34" s="27">
        <f>K34*J34</f>
        <v>0</v>
      </c>
      <c r="M34" s="37"/>
      <c r="N34" s="37"/>
      <c r="O34" s="37"/>
    </row>
    <row r="35" spans="1:15" s="40" customFormat="1" ht="23.25" customHeight="1">
      <c r="A35" s="20"/>
      <c r="B35" s="20"/>
      <c r="C35" s="80" t="s">
        <v>28</v>
      </c>
      <c r="D35" s="80"/>
      <c r="E35" s="80"/>
      <c r="F35" s="80"/>
      <c r="G35" s="38"/>
      <c r="H35" s="20"/>
      <c r="I35" s="71">
        <f>SUBTOTAL(9,I10:I34)</f>
        <v>770.4</v>
      </c>
      <c r="J35" s="71">
        <f>SUBTOTAL(9,J10:J34)</f>
        <v>770.4</v>
      </c>
      <c r="K35" s="38"/>
      <c r="L35" s="39">
        <f>SUBTOTAL(9,L10:L34)</f>
        <v>50076000</v>
      </c>
      <c r="M35" s="39">
        <f>SUBTOTAL(9,M10:M34)</f>
        <v>0</v>
      </c>
      <c r="N35" s="39">
        <f>SUBTOTAL(9,N10:N34)</f>
        <v>50076000</v>
      </c>
      <c r="O35" s="38"/>
    </row>
    <row r="36" ht="15">
      <c r="I36" s="67"/>
    </row>
    <row r="37" spans="1:8" s="45" customFormat="1" ht="19.5" customHeight="1">
      <c r="A37" s="43"/>
      <c r="B37" s="43"/>
      <c r="C37" s="88" t="s">
        <v>90</v>
      </c>
      <c r="D37" s="88"/>
      <c r="E37" s="88"/>
      <c r="F37" s="44">
        <f>N35</f>
        <v>50076000</v>
      </c>
      <c r="G37" s="45" t="s">
        <v>91</v>
      </c>
      <c r="H37" s="43"/>
    </row>
    <row r="38" spans="1:15" s="45" customFormat="1" ht="19.5" customHeight="1">
      <c r="A38" s="43"/>
      <c r="B38" s="43"/>
      <c r="C38" s="88" t="s">
        <v>92</v>
      </c>
      <c r="D38" s="88"/>
      <c r="E38" s="88"/>
      <c r="F38" s="82" t="str">
        <f>tien_so!C13</f>
        <v>Năm mươi triệu bảy mươi sáu ngàn đồng./.</v>
      </c>
      <c r="G38" s="82"/>
      <c r="H38" s="82"/>
      <c r="I38" s="82"/>
      <c r="J38" s="82"/>
      <c r="K38" s="82"/>
      <c r="L38" s="82"/>
      <c r="M38" s="82"/>
      <c r="N38" s="82"/>
      <c r="O38" s="82"/>
    </row>
    <row r="39" ht="15">
      <c r="I39" s="67"/>
    </row>
  </sheetData>
  <sheetProtection/>
  <autoFilter ref="A9:O34"/>
  <mergeCells count="10">
    <mergeCell ref="C37:E37"/>
    <mergeCell ref="C38:E38"/>
    <mergeCell ref="F38:O38"/>
    <mergeCell ref="A1:E1"/>
    <mergeCell ref="A2:E2"/>
    <mergeCell ref="C35:F35"/>
    <mergeCell ref="A4:O4"/>
    <mergeCell ref="A6:O6"/>
    <mergeCell ref="A7:O7"/>
    <mergeCell ref="A5:O5"/>
  </mergeCells>
  <printOptions/>
  <pageMargins left="0.28" right="0.17" top="0.45" bottom="0.49" header="0.27" footer="0.24"/>
  <pageSetup horizontalDpi="600" verticalDpi="600" orientation="landscape" paperSize="9" scale="67" r:id="rId1"/>
  <headerFooter alignWithMargins="0">
    <oddFooter>&amp;C&amp;"Times New Roman,Regular"&amp;P/&amp;N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2021-02-05T08:48:41Z</cp:lastPrinted>
  <dcterms:created xsi:type="dcterms:W3CDTF">2006-09-16T00:00:00Z</dcterms:created>
  <dcterms:modified xsi:type="dcterms:W3CDTF">2021-02-06T04:09:51Z</dcterms:modified>
  <cp:category/>
  <cp:version/>
  <cp:contentType/>
  <cp:contentStatus/>
</cp:coreProperties>
</file>