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3_2024\Hoc ky II\01_Co huu\"/>
    </mc:Choice>
  </mc:AlternateContent>
  <xr:revisionPtr revIDLastSave="0" documentId="13_ncr:1_{3FC4F17D-9907-4786-B6A8-865CDE853C5A}" xr6:coauthVersionLast="47" xr6:coauthVersionMax="47" xr10:uidLastSave="{00000000-0000-0000-0000-000000000000}"/>
  <bookViews>
    <workbookView xWindow="-120" yWindow="-120" windowWidth="20730" windowHeight="11160" tabRatio="634" xr2:uid="{00000000-000D-0000-FFFF-FFFF00000000}"/>
  </bookViews>
  <sheets>
    <sheet name="vuot_gio" sheetId="51055" r:id="rId1"/>
    <sheet name="tien_so" sheetId="101" state="hidden" r:id="rId2"/>
  </sheets>
  <definedNames>
    <definedName name="_xlnm._FilterDatabase" localSheetId="1" hidden="1">tien_so!#REF!</definedName>
    <definedName name="_xlnm._FilterDatabase" localSheetId="0" hidden="1">vuot_gio!$A$8:$DN$19</definedName>
    <definedName name="CNV">#REF!</definedName>
    <definedName name="_xlnm.Criteria" localSheetId="0">vuot_gio!#REF!</definedName>
    <definedName name="ma_dinhmuc_moi">#REF!</definedName>
    <definedName name="madvi">vuot_gio!$E$9:$E$21</definedName>
    <definedName name="madvi1">vuot_gio!$F$9:$F$20</definedName>
    <definedName name="ngach">#REF!</definedName>
    <definedName name="pc">#REF!</definedName>
    <definedName name="_xlnm.Print_Area" localSheetId="0">vuot_gio!$A$1:$DM$24</definedName>
    <definedName name="_xlnm.Print_Titles" localSheetId="1">tien_so!#REF!</definedName>
    <definedName name="_xlnm.Print_Titles" localSheetId="0">vuot_gio!$4:$8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9" i="51055" l="1"/>
  <c r="BT9" i="51055"/>
  <c r="BU9" i="51055"/>
  <c r="BS10" i="51055"/>
  <c r="BT10" i="51055"/>
  <c r="BU10" i="51055"/>
  <c r="BS11" i="51055"/>
  <c r="BT11" i="51055"/>
  <c r="BU11" i="51055"/>
  <c r="BS12" i="51055"/>
  <c r="BT12" i="51055"/>
  <c r="BU12" i="51055"/>
  <c r="BS13" i="51055"/>
  <c r="BT13" i="51055"/>
  <c r="BU13" i="51055"/>
  <c r="BS14" i="51055"/>
  <c r="BT14" i="51055"/>
  <c r="BU14" i="51055"/>
  <c r="BS15" i="51055"/>
  <c r="BT15" i="51055"/>
  <c r="BU15" i="51055"/>
  <c r="BS16" i="51055"/>
  <c r="BT16" i="51055"/>
  <c r="BU16" i="51055"/>
  <c r="BS17" i="51055"/>
  <c r="BT17" i="51055"/>
  <c r="BU17" i="51055"/>
  <c r="BS19" i="51055"/>
  <c r="BT19" i="51055"/>
  <c r="BU19" i="51055"/>
  <c r="BS18" i="51055"/>
  <c r="BT18" i="51055"/>
  <c r="BU18" i="51055"/>
  <c r="BH21" i="51055" l="1"/>
  <c r="I23" i="51055" s="1"/>
  <c r="B1" i="101" s="1"/>
  <c r="C1" i="101" s="1"/>
  <c r="BR21" i="51055"/>
  <c r="BI21" i="51055"/>
  <c r="BD21" i="51055"/>
  <c r="BB21" i="51055"/>
  <c r="BA21" i="51055"/>
  <c r="AZ21" i="51055"/>
  <c r="E21" i="51055"/>
  <c r="AC21" i="51055"/>
  <c r="R2" i="51055"/>
  <c r="F21" i="51055"/>
  <c r="G21" i="51055"/>
  <c r="BE21" i="51055"/>
  <c r="BF21" i="51055"/>
  <c r="BG21" i="51055"/>
  <c r="BV21" i="51055"/>
  <c r="BW21" i="51055"/>
  <c r="BX21" i="51055"/>
  <c r="BZ21" i="51055"/>
  <c r="CA21" i="51055"/>
  <c r="CB21" i="51055"/>
  <c r="CC21" i="51055"/>
  <c r="CD21" i="51055"/>
  <c r="CE21" i="51055"/>
  <c r="CF21" i="51055"/>
  <c r="CG21" i="51055"/>
  <c r="CW21" i="51055"/>
  <c r="CX21" i="51055"/>
  <c r="CY21" i="51055"/>
  <c r="CZ21" i="51055"/>
  <c r="DA21" i="51055"/>
  <c r="DB21" i="51055"/>
  <c r="DC21" i="51055"/>
  <c r="B15" i="101"/>
  <c r="C20" i="101"/>
  <c r="B22" i="101"/>
  <c r="C22" i="101" s="1"/>
  <c r="C15" i="101"/>
  <c r="J16" i="101" s="1"/>
  <c r="CH21" i="51055"/>
  <c r="DD21" i="51055"/>
  <c r="M16" i="101"/>
  <c r="O17" i="101" s="1"/>
  <c r="CL21" i="51055"/>
  <c r="O16" i="101"/>
  <c r="O18" i="101" s="1"/>
  <c r="F16" i="101"/>
  <c r="CK21" i="51055"/>
  <c r="CJ21" i="51055"/>
  <c r="CI21" i="51055"/>
  <c r="F18" i="101"/>
  <c r="L21" i="51055"/>
  <c r="CM21" i="51055"/>
  <c r="CN21" i="51055"/>
  <c r="Q21" i="51055"/>
  <c r="CO21" i="51055"/>
  <c r="R21" i="51055"/>
  <c r="CP21" i="51055"/>
  <c r="CQ21" i="51055"/>
  <c r="S21" i="51055"/>
  <c r="CR21" i="51055"/>
  <c r="V21" i="51055"/>
  <c r="CS21" i="51055"/>
  <c r="W21" i="51055"/>
  <c r="X21" i="51055"/>
  <c r="DE21" i="51055"/>
  <c r="CV21" i="51055"/>
  <c r="CU21" i="51055"/>
  <c r="DF21" i="51055"/>
  <c r="DG21" i="51055"/>
  <c r="DH21" i="51055"/>
  <c r="Y21" i="51055"/>
  <c r="DJ21" i="51055"/>
  <c r="DI21" i="51055"/>
  <c r="T21" i="51055"/>
  <c r="DK21" i="51055"/>
  <c r="Z21" i="51055"/>
  <c r="DM21" i="51055"/>
  <c r="DL21" i="51055"/>
  <c r="U21" i="51055"/>
  <c r="AG21" i="51055"/>
  <c r="AM21" i="51055"/>
  <c r="AN21" i="51055"/>
  <c r="AH21" i="51055"/>
  <c r="AB21" i="51055"/>
  <c r="AA21" i="51055"/>
  <c r="AJ21" i="51055"/>
  <c r="AF21" i="51055"/>
  <c r="AL21" i="51055"/>
  <c r="AO21" i="51055"/>
  <c r="AI21" i="51055"/>
  <c r="AK21" i="51055"/>
  <c r="AP21" i="51055"/>
  <c r="AE21" i="51055"/>
  <c r="AD21" i="51055"/>
  <c r="AR21" i="51055"/>
  <c r="BK21" i="51055"/>
  <c r="AS21" i="51055"/>
  <c r="BN21" i="51055"/>
  <c r="BL21" i="51055"/>
  <c r="BQ21" i="51055"/>
  <c r="BO21" i="51055"/>
  <c r="AT21" i="51055"/>
  <c r="AW21" i="51055"/>
  <c r="AV21" i="51055"/>
  <c r="AY21" i="51055"/>
  <c r="B8" i="101"/>
  <c r="C13" i="101" s="1"/>
  <c r="E16" i="101"/>
  <c r="E18" i="101" s="1"/>
  <c r="N16" i="101" l="1"/>
  <c r="H2" i="101"/>
  <c r="N2" i="101"/>
  <c r="K2" i="101"/>
  <c r="E2" i="101"/>
  <c r="E5" i="101" s="1"/>
  <c r="I2" i="101"/>
  <c r="I4" i="101" s="1"/>
  <c r="D2" i="101"/>
  <c r="E3" i="101" s="1"/>
  <c r="N17" i="101"/>
  <c r="H5" i="101"/>
  <c r="L23" i="101"/>
  <c r="J23" i="101"/>
  <c r="K23" i="101"/>
  <c r="F23" i="101"/>
  <c r="H23" i="101"/>
  <c r="O23" i="101"/>
  <c r="O25" i="101" s="1"/>
  <c r="D23" i="101"/>
  <c r="G23" i="101"/>
  <c r="N23" i="101"/>
  <c r="E23" i="101"/>
  <c r="M23" i="101"/>
  <c r="I23" i="101"/>
  <c r="J19" i="101"/>
  <c r="K17" i="101"/>
  <c r="L17" i="101"/>
  <c r="J18" i="101"/>
  <c r="J17" i="101"/>
  <c r="C27" i="101"/>
  <c r="J2" i="101"/>
  <c r="F2" i="101"/>
  <c r="M2" i="101"/>
  <c r="E19" i="101"/>
  <c r="H16" i="101"/>
  <c r="M17" i="101"/>
  <c r="L16" i="101"/>
  <c r="C8" i="101"/>
  <c r="O2" i="101"/>
  <c r="O4" i="101" s="1"/>
  <c r="G2" i="101"/>
  <c r="M19" i="101"/>
  <c r="D16" i="101"/>
  <c r="I16" i="101"/>
  <c r="K16" i="101"/>
  <c r="L2" i="101"/>
  <c r="M18" i="101"/>
  <c r="G16" i="101"/>
  <c r="K4" i="101" l="1"/>
  <c r="N4" i="101"/>
  <c r="E4" i="101"/>
  <c r="N19" i="101"/>
  <c r="N18" i="101"/>
  <c r="H4" i="101"/>
  <c r="K5" i="101"/>
  <c r="N5" i="101"/>
  <c r="D4" i="101"/>
  <c r="D3" i="101"/>
  <c r="D5" i="101"/>
  <c r="F3" i="101"/>
  <c r="F5" i="101" s="1"/>
  <c r="K18" i="101"/>
  <c r="K19" i="101"/>
  <c r="K3" i="101"/>
  <c r="J4" i="101"/>
  <c r="J5" i="101"/>
  <c r="J3" i="101"/>
  <c r="L3" i="101"/>
  <c r="L5" i="101" s="1"/>
  <c r="F4" i="101"/>
  <c r="G26" i="101"/>
  <c r="G25" i="101"/>
  <c r="H24" i="101"/>
  <c r="G24" i="101"/>
  <c r="I24" i="101"/>
  <c r="L18" i="101"/>
  <c r="L19" i="101"/>
  <c r="L9" i="101"/>
  <c r="E9" i="101"/>
  <c r="F9" i="101"/>
  <c r="I9" i="101"/>
  <c r="M9" i="101"/>
  <c r="O9" i="101"/>
  <c r="O11" i="101" s="1"/>
  <c r="K9" i="101"/>
  <c r="D9" i="101"/>
  <c r="J9" i="101"/>
  <c r="G9" i="101"/>
  <c r="H9" i="101"/>
  <c r="N9" i="101"/>
  <c r="E24" i="101"/>
  <c r="D25" i="101"/>
  <c r="D24" i="101"/>
  <c r="D26" i="101"/>
  <c r="F24" i="101"/>
  <c r="F26" i="101" s="1"/>
  <c r="L4" i="101"/>
  <c r="N25" i="101"/>
  <c r="N26" i="101"/>
  <c r="L25" i="101"/>
  <c r="G4" i="101"/>
  <c r="G5" i="101"/>
  <c r="H3" i="101"/>
  <c r="G3" i="101"/>
  <c r="I3" i="101"/>
  <c r="I5" i="101" s="1"/>
  <c r="E26" i="101"/>
  <c r="E25" i="101"/>
  <c r="G17" i="101"/>
  <c r="H17" i="101"/>
  <c r="I17" i="101"/>
  <c r="I19" i="101" s="1"/>
  <c r="G19" i="101"/>
  <c r="G18" i="101"/>
  <c r="N24" i="101"/>
  <c r="M25" i="101"/>
  <c r="O24" i="101"/>
  <c r="M26" i="101"/>
  <c r="M24" i="101"/>
  <c r="M3" i="101"/>
  <c r="O3" i="101"/>
  <c r="M5" i="101"/>
  <c r="M4" i="101"/>
  <c r="N3" i="101"/>
  <c r="L24" i="101"/>
  <c r="L26" i="101" s="1"/>
  <c r="J26" i="101"/>
  <c r="J25" i="101"/>
  <c r="J24" i="101"/>
  <c r="K24" i="101"/>
  <c r="K26" i="101"/>
  <c r="K25" i="101"/>
  <c r="D18" i="101"/>
  <c r="F17" i="101"/>
  <c r="F19" i="101" s="1"/>
  <c r="D19" i="101"/>
  <c r="E17" i="101"/>
  <c r="D17" i="101"/>
  <c r="H19" i="101"/>
  <c r="H18" i="101"/>
  <c r="I25" i="101"/>
  <c r="I26" i="101"/>
  <c r="F25" i="101"/>
  <c r="I18" i="101"/>
  <c r="H25" i="101"/>
  <c r="H26" i="101"/>
  <c r="C6" i="101" l="1"/>
  <c r="I24" i="51055" s="1"/>
  <c r="I10" i="101"/>
  <c r="I12" i="101" s="1"/>
  <c r="H10" i="101"/>
  <c r="G12" i="101"/>
  <c r="G10" i="101"/>
  <c r="G11" i="101"/>
  <c r="H11" i="101"/>
  <c r="H12" i="101"/>
  <c r="F11" i="101"/>
  <c r="L10" i="101"/>
  <c r="L12" i="101" s="1"/>
  <c r="K10" i="101"/>
  <c r="J10" i="101"/>
  <c r="J11" i="101"/>
  <c r="J12" i="101"/>
  <c r="L11" i="101"/>
  <c r="E12" i="101"/>
  <c r="E11" i="101"/>
  <c r="N11" i="101"/>
  <c r="N12" i="101"/>
  <c r="I11" i="101"/>
  <c r="O10" i="101"/>
  <c r="M12" i="101"/>
  <c r="M11" i="101"/>
  <c r="M10" i="101"/>
  <c r="N10" i="101"/>
  <c r="K12" i="101"/>
  <c r="K11" i="101"/>
  <c r="D10" i="101"/>
  <c r="D11" i="101"/>
  <c r="F10" i="101"/>
  <c r="F12" i="101" s="1"/>
  <c r="E10" i="101"/>
  <c r="D12" i="10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R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K5" authorId="0" shapeId="0" xr:uid="{00000000-0006-0000-0000-000002000000}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(07/2024)</t>
        </r>
      </text>
    </comment>
    <comment ref="E8" authorId="0" shapeId="0" xr:uid="{00000000-0006-0000-0000-000003000000}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 shapeId="0" xr:uid="{00000000-0006-0000-0000-000005000000}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</commentList>
</comments>
</file>

<file path=xl/sharedStrings.xml><?xml version="1.0" encoding="utf-8"?>
<sst xmlns="http://schemas.openxmlformats.org/spreadsheetml/2006/main" count="281" uniqueCount="182">
  <si>
    <t>Họ đệm</t>
  </si>
  <si>
    <t>Tên</t>
  </si>
  <si>
    <t>ĐV</t>
  </si>
  <si>
    <t>Đ</t>
  </si>
  <si>
    <t>Miễn giảm hoặc Số tháng đảm nhận</t>
  </si>
  <si>
    <t>Trưởng BM (20%)</t>
  </si>
  <si>
    <t>Hướng dẫn thiếu của từng thành phần</t>
  </si>
  <si>
    <t>Huyền</t>
  </si>
  <si>
    <t>Viên</t>
  </si>
  <si>
    <t>Trần Thanh</t>
  </si>
  <si>
    <t>Nguyễn Đình</t>
  </si>
  <si>
    <t>Tỷ lệ 
giờ thiếu</t>
  </si>
  <si>
    <t>33_0</t>
  </si>
  <si>
    <t>33_2</t>
  </si>
  <si>
    <t>Trần Đức</t>
  </si>
  <si>
    <t>Trần Nguyên</t>
  </si>
  <si>
    <t>Còn lĩnh
(đồng)</t>
  </si>
  <si>
    <t>Định mức</t>
  </si>
  <si>
    <t>Đã nhận 
I
(đồng)</t>
  </si>
  <si>
    <t>Đã nhận 
II
(đồng)</t>
  </si>
  <si>
    <t>STN16</t>
  </si>
  <si>
    <t>STN19</t>
  </si>
  <si>
    <t>Đi NN từ 07/2017</t>
  </si>
  <si>
    <t>Bài 
tập</t>
  </si>
  <si>
    <t>Cộng II</t>
  </si>
  <si>
    <t>Luận 
văn CH</t>
  </si>
  <si>
    <t>Luận 
án 
NCS</t>
  </si>
  <si>
    <t>CD_1</t>
  </si>
  <si>
    <t>KLCD_1</t>
  </si>
  <si>
    <t>KLDH_1</t>
  </si>
  <si>
    <t>LVCH_1</t>
  </si>
  <si>
    <t>NCS_1</t>
  </si>
  <si>
    <t>CS4</t>
  </si>
  <si>
    <t>CS3</t>
  </si>
  <si>
    <t>Hướng dẫn
Cao học</t>
  </si>
  <si>
    <t>Giờ hướng dẫn còn lại</t>
  </si>
  <si>
    <t>Tổng_HD</t>
  </si>
  <si>
    <t>Tổng cộng</t>
  </si>
  <si>
    <t>đồng</t>
  </si>
  <si>
    <t>Phó Ban (70%)</t>
  </si>
  <si>
    <t>Vượt 
từ 201
trở lên</t>
  </si>
  <si>
    <t>Tổng số 
tiền thanh toán
(đồng)</t>
  </si>
  <si>
    <t>Học kỳ I</t>
  </si>
  <si>
    <t>Học kỳ II</t>
  </si>
  <si>
    <t>Cả năm</t>
  </si>
  <si>
    <t>DVI</t>
  </si>
  <si>
    <t>MGV</t>
  </si>
  <si>
    <t>Đã nhận 
III
(đồng)</t>
  </si>
  <si>
    <t>Số tiết 
còn lại 
thanh
 toán
(tiết)</t>
  </si>
  <si>
    <t>Ân</t>
  </si>
  <si>
    <t>CHI TIẾT SỐ GIỜ GIẢNG</t>
  </si>
  <si>
    <t>Số tiền chi đợt này:</t>
  </si>
  <si>
    <t>Bằng chữ:</t>
  </si>
  <si>
    <t>Trừ số NCKH còn thiếu
(đồng)</t>
  </si>
  <si>
    <t>30_1</t>
  </si>
  <si>
    <t>Truy thu lại do chi thừa
(đồng)</t>
  </si>
  <si>
    <t>33_1</t>
  </si>
  <si>
    <t>Số tiết
 thiếu
(tiết)</t>
  </si>
  <si>
    <t>NHOM</t>
  </si>
  <si>
    <t>Giá &gt; 200</t>
  </si>
  <si>
    <t xml:space="preserve">Số tiết và Số tiền thanh toán </t>
  </si>
  <si>
    <t>Đơn vị</t>
  </si>
  <si>
    <t>Mã</t>
  </si>
  <si>
    <t>ĐT
ĐH</t>
  </si>
  <si>
    <t>ĐT
SĐH</t>
  </si>
  <si>
    <t>Cộng</t>
  </si>
  <si>
    <t>Trừ số chi thừa năm học trước
(đồng)</t>
  </si>
  <si>
    <t>ĐG</t>
  </si>
  <si>
    <t>Phó BM (15%)</t>
  </si>
  <si>
    <t>1_1</t>
  </si>
  <si>
    <t>Sau Đại học (tiết)</t>
  </si>
  <si>
    <t>Tiết 
vượt
(1-200)</t>
  </si>
  <si>
    <t>Đơn giá vượt
(đồng)</t>
  </si>
  <si>
    <t>Thành 
tiền
(đồng)</t>
  </si>
  <si>
    <t>Dương Thị</t>
  </si>
  <si>
    <t>Thúy</t>
  </si>
  <si>
    <t>Nguyễn Thị Bích</t>
  </si>
  <si>
    <t>Yên</t>
  </si>
  <si>
    <t>Hội</t>
  </si>
  <si>
    <t>Phan Thị Hải</t>
  </si>
  <si>
    <t>Luyến</t>
  </si>
  <si>
    <t>CĐ tốt nghiệp</t>
  </si>
  <si>
    <t>Khối lượng hoàn thành  (tiết)</t>
  </si>
  <si>
    <t>Giờ hướng dẫn</t>
  </si>
  <si>
    <t>Lý thuyết 
thể dục</t>
  </si>
  <si>
    <t>Chuyên 
đề TN</t>
  </si>
  <si>
    <t>Khóa luận CĐ</t>
  </si>
  <si>
    <t>Khóa luận ĐH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</si>
  <si>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</si>
  <si>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</si>
  <si>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</si>
  <si>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</si>
  <si>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</si>
  <si>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</si>
  <si>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</si>
  <si>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</si>
  <si>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</si>
  <si>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K_NN</t>
  </si>
  <si>
    <t>Thi</t>
  </si>
  <si>
    <t>TT</t>
  </si>
  <si>
    <t>Lý do</t>
  </si>
  <si>
    <t>Học phần tiến sĩ</t>
  </si>
  <si>
    <t>M0</t>
  </si>
  <si>
    <t>M2</t>
  </si>
  <si>
    <t>M3</t>
  </si>
  <si>
    <t>Số chi thừa kỳ I đã trừ
(đồng)</t>
  </si>
  <si>
    <t>Ma_GV</t>
  </si>
  <si>
    <t>F0</t>
  </si>
  <si>
    <t>Phạm Văn</t>
  </si>
  <si>
    <t>% 
miễn giảm</t>
  </si>
  <si>
    <t>Số giờ thiếu
từ 1-200
(giờ)</t>
  </si>
  <si>
    <t>Đơn giá
đồng)</t>
  </si>
  <si>
    <t>Thành tiền
(đồng)</t>
  </si>
  <si>
    <t>Số giờ thiếu
&gt;200
(giờ)</t>
  </si>
  <si>
    <t>Đơn giá
(đồng)</t>
  </si>
  <si>
    <t>Truy thu lại do thiếu giờ
(đồng)</t>
  </si>
  <si>
    <t>K_PTP</t>
  </si>
  <si>
    <t>Lan</t>
  </si>
  <si>
    <t>Vân</t>
  </si>
  <si>
    <t>Bổ sung năm học trước
(đồng)</t>
  </si>
  <si>
    <t>Tiet_Am</t>
  </si>
  <si>
    <t>C</t>
  </si>
  <si>
    <t>E</t>
  </si>
  <si>
    <t>A</t>
  </si>
  <si>
    <t>F</t>
  </si>
  <si>
    <t>CS2</t>
  </si>
  <si>
    <t>STNN1</t>
  </si>
  <si>
    <t>Nhóm</t>
  </si>
  <si>
    <t>Mã
M.giảm</t>
  </si>
  <si>
    <t>Số
tháng</t>
  </si>
  <si>
    <t>GD
(tiết)</t>
  </si>
  <si>
    <t>Bằng</t>
  </si>
  <si>
    <t>Cộng I</t>
  </si>
  <si>
    <t>Nguyễn Tuyết</t>
  </si>
  <si>
    <t>Ngô Thế</t>
  </si>
  <si>
    <t>Cố vấn</t>
  </si>
  <si>
    <t>Cố 
vấn</t>
  </si>
  <si>
    <t>E1</t>
  </si>
  <si>
    <t>E2</t>
  </si>
  <si>
    <t>STN11</t>
  </si>
  <si>
    <t>STN03</t>
  </si>
  <si>
    <t>STN07</t>
  </si>
  <si>
    <t>STN08</t>
  </si>
  <si>
    <t>STN02</t>
  </si>
  <si>
    <t>STN10</t>
  </si>
  <si>
    <t>STN15</t>
  </si>
  <si>
    <t>STN17</t>
  </si>
  <si>
    <t>STN01</t>
  </si>
  <si>
    <t>K_PCTHĐ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</si>
  <si>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</si>
  <si>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</si>
  <si>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</si>
  <si>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</si>
  <si>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</si>
  <si>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</si>
  <si>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</si>
  <si>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</si>
  <si>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</si>
  <si>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</si>
  <si>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Giữa 
kỳ</t>
  </si>
  <si>
    <t>Giáo 
trình</t>
  </si>
  <si>
    <t>Lý thuyết
 quân sự</t>
  </si>
  <si>
    <t>Lý 
thuyết</t>
  </si>
  <si>
    <t>đồng./.</t>
  </si>
  <si>
    <t>Phan Thị</t>
  </si>
  <si>
    <t>Sinh thái nông nghiệp</t>
  </si>
  <si>
    <t>Số tiết trừ cho CB 
bị thiếu tiết
(tiết)</t>
  </si>
  <si>
    <t>Cộng
giờ giảng và giờ HĐ</t>
  </si>
  <si>
    <t>Số tiết 
hướng 
dẫn 
chuyển
 sang 
(tiết)</t>
  </si>
  <si>
    <t>Số 
tiết
vượt 
lần 1
(tiết)</t>
  </si>
  <si>
    <t>Số 
tiết
vượt 
lần 2
(tiết)</t>
  </si>
  <si>
    <t>Giờ giảng</t>
  </si>
  <si>
    <t>Kh«ng söa 
dßng trªn</t>
  </si>
  <si>
    <t>KL còn đảm nhận
khi trừ miễn giảm
(tiết)</t>
  </si>
  <si>
    <t>Tổng</t>
  </si>
  <si>
    <t>Tạm hoãn HĐLV từ 12/2023</t>
  </si>
  <si>
    <t>Con nhỏ 12/2023 (20%)
Nghỉ 6 tháng thai sản</t>
  </si>
  <si>
    <t>GĐTT (20%) đến hết 06/2024</t>
  </si>
  <si>
    <t>Phó Chủ tịch TT HĐHV HV (80%)
GĐ Trung tâm (20%)
Hưu trí 03/2024. Tính 5 tháng</t>
  </si>
  <si>
    <t>Tổng
HSL
(07/2023)</t>
  </si>
  <si>
    <t>BẢNG THANH TOÁN TIỀN VƯỢT GIỜ NĂM HỌC 2023 - 2024</t>
  </si>
  <si>
    <r>
      <t xml:space="preserve">(Kèm theo Quyết định số     3795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/QĐ-HVN  ngày   31  tháng   7   năm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2024  của Giám đốc Học viện Nông nghiệp Việt Nam)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</si>
</sst>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36" x14ac:knownFonts="1">
    <font>
      <sz val="12"/>
      <name val=".VnTime"/>
    </font>
    <font>
      <sz val="11"/>
      <name val=".VnArial Narrow"/>
      <family val="2"/>
    </font>
    <font>
      <sz val="10"/>
      <name val="Arial"/>
      <family val="2"/>
    </font>
    <font>
      <sz val="10"/>
      <name val="VNI-Times"/>
    </font>
    <font>
      <sz val="10"/>
      <name val=".Vn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11"/>
      <color indexed="10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sz val="12"/>
      <name val=".VnTime"/>
      <family val="2"/>
    </font>
    <font>
      <b/>
      <i/>
      <sz val="11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1" fillId="0" borderId="0"/>
  </cellStyleXfs>
  <cellXfs count="166">
    <xf numFmtId="0" fontId="0" fillId="0" borderId="0" xfId="0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6" fillId="0" borderId="0" xfId="5" applyFont="1"/>
    <xf numFmtId="166" fontId="22" fillId="0" borderId="0" xfId="1" applyNumberFormat="1" applyFont="1" applyFill="1" applyAlignment="1" applyProtection="1">
      <alignment vertical="center"/>
      <protection hidden="1"/>
    </xf>
    <xf numFmtId="0" fontId="23" fillId="0" borderId="0" xfId="4" applyFont="1" applyAlignment="1" applyProtection="1">
      <alignment horizontal="center"/>
      <protection hidden="1"/>
    </xf>
    <xf numFmtId="0" fontId="20" fillId="0" borderId="0" xfId="4" applyFont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 vertical="center" wrapText="1"/>
      <protection hidden="1"/>
    </xf>
    <xf numFmtId="0" fontId="9" fillId="0" borderId="0" xfId="4" applyFont="1" applyProtection="1">
      <protection hidden="1"/>
    </xf>
    <xf numFmtId="0" fontId="24" fillId="0" borderId="0" xfId="4" applyFont="1" applyProtection="1">
      <protection hidden="1"/>
    </xf>
    <xf numFmtId="0" fontId="5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horizontal="center" vertical="center"/>
      <protection hidden="1"/>
    </xf>
    <xf numFmtId="0" fontId="24" fillId="0" borderId="0" xfId="3" applyFont="1" applyAlignment="1" applyProtection="1">
      <alignment horizontal="center"/>
      <protection hidden="1"/>
    </xf>
    <xf numFmtId="0" fontId="24" fillId="0" borderId="0" xfId="4" applyFont="1" applyAlignment="1" applyProtection="1">
      <alignment horizontal="center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horizontal="center" vertical="center"/>
    </xf>
    <xf numFmtId="2" fontId="2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2" fontId="14" fillId="3" borderId="0" xfId="0" applyNumberFormat="1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10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6" fontId="1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 applyProtection="1">
      <alignment horizontal="center" vertical="center"/>
      <protection locked="0"/>
    </xf>
    <xf numFmtId="3" fontId="14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/>
    </xf>
    <xf numFmtId="165" fontId="13" fillId="3" borderId="0" xfId="0" applyNumberFormat="1" applyFont="1" applyFill="1" applyAlignment="1">
      <alignment horizontal="center" vertical="center"/>
    </xf>
    <xf numFmtId="0" fontId="15" fillId="3" borderId="0" xfId="0" applyFont="1" applyFill="1"/>
    <xf numFmtId="165" fontId="13" fillId="3" borderId="0" xfId="0" applyNumberFormat="1" applyFont="1" applyFill="1" applyAlignment="1">
      <alignment vertical="center"/>
    </xf>
    <xf numFmtId="164" fontId="13" fillId="3" borderId="0" xfId="0" applyNumberFormat="1" applyFont="1" applyFill="1" applyAlignment="1">
      <alignment vertical="center"/>
    </xf>
    <xf numFmtId="0" fontId="14" fillId="3" borderId="0" xfId="0" applyFont="1" applyFill="1" applyAlignment="1" applyProtection="1">
      <alignment horizontal="left" vertical="center" wrapText="1"/>
      <protection hidden="1"/>
    </xf>
    <xf numFmtId="165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3" fontId="29" fillId="3" borderId="0" xfId="0" applyNumberFormat="1" applyFont="1" applyFill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2" fontId="14" fillId="3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2" fontId="20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 applyProtection="1">
      <alignment horizontal="center" vertical="center"/>
      <protection locked="0"/>
    </xf>
    <xf numFmtId="3" fontId="14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right" vertical="center"/>
    </xf>
    <xf numFmtId="3" fontId="31" fillId="3" borderId="2" xfId="0" applyNumberFormat="1" applyFont="1" applyFill="1" applyBorder="1" applyAlignment="1" applyProtection="1">
      <alignment horizontal="right" vertical="center"/>
      <protection hidden="1"/>
    </xf>
    <xf numFmtId="10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left" vertical="center" wrapText="1"/>
      <protection hidden="1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2" fontId="14" fillId="3" borderId="3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 applyAlignment="1">
      <alignment horizontal="right" vertical="center"/>
    </xf>
    <xf numFmtId="10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left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right" vertical="center"/>
    </xf>
    <xf numFmtId="3" fontId="30" fillId="2" borderId="1" xfId="0" applyNumberFormat="1" applyFont="1" applyFill="1" applyBorder="1" applyAlignment="1">
      <alignment horizontal="right" vertical="center"/>
    </xf>
    <xf numFmtId="10" fontId="13" fillId="2" borderId="1" xfId="0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right" vertical="center" wrapText="1"/>
      <protection hidden="1"/>
    </xf>
    <xf numFmtId="2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right" vertical="center" wrapText="1"/>
      <protection hidden="1"/>
    </xf>
    <xf numFmtId="0" fontId="31" fillId="3" borderId="1" xfId="0" applyFont="1" applyFill="1" applyBorder="1" applyAlignment="1" applyProtection="1">
      <alignment horizontal="right" vertical="center" wrapText="1"/>
      <protection hidden="1"/>
    </xf>
    <xf numFmtId="10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5" fontId="1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vertical="center"/>
      <protection hidden="1"/>
    </xf>
    <xf numFmtId="0" fontId="34" fillId="3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32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13" fillId="4" borderId="1" xfId="0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3" xfId="2" xr:uid="{00000000-0005-0000-0000-000002000000}"/>
    <cellStyle name="Normal_Dichso" xfId="3" xr:uid="{00000000-0005-0000-0000-000003000000}"/>
    <cellStyle name="Normal_DocSoUnicode" xfId="4" xr:uid="{00000000-0005-0000-0000-000004000000}"/>
    <cellStyle name="Normal_Lenh_chi_VietinBank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1"/>
  </sheetPr>
  <dimension ref="A1:DM24"/>
  <sheetViews>
    <sheetView showZeros="0" tabSelected="1" workbookViewId="0">
      <pane xSplit="9" ySplit="8" topLeftCell="BJ18" activePane="bottomRight" state="frozen"/>
      <selection pane="topRight" activeCell="J1" sqref="J1"/>
      <selection pane="bottomLeft" activeCell="A9" sqref="A9"/>
      <selection pane="bottomRight" activeCell="BS19" sqref="BS19"/>
    </sheetView>
  </sheetViews>
  <sheetFormatPr defaultColWidth="9" defaultRowHeight="4.5" customHeight="1" x14ac:dyDescent="0.2"/>
  <cols>
    <col min="1" max="1" width="4" style="21" customWidth="1"/>
    <col min="2" max="2" width="7.25" style="144" customWidth="1"/>
    <col min="3" max="3" width="16.5" style="23" customWidth="1"/>
    <col min="4" max="4" width="6.875" style="23" customWidth="1"/>
    <col min="5" max="6" width="4.125" style="21" hidden="1" customWidth="1"/>
    <col min="7" max="7" width="4.125" style="21" customWidth="1"/>
    <col min="8" max="8" width="15.25" style="21" hidden="1" customWidth="1"/>
    <col min="9" max="9" width="17.125" style="23" customWidth="1"/>
    <col min="10" max="10" width="5.625" style="21" customWidth="1"/>
    <col min="11" max="11" width="8.875" style="41" customWidth="1"/>
    <col min="12" max="12" width="8.25" style="21" customWidth="1"/>
    <col min="13" max="13" width="28.25" style="55" customWidth="1"/>
    <col min="14" max="14" width="9.625" style="21" customWidth="1"/>
    <col min="15" max="15" width="5.625" style="21" customWidth="1"/>
    <col min="16" max="16" width="5.875" style="21" customWidth="1"/>
    <col min="17" max="17" width="7.75" style="21" customWidth="1"/>
    <col min="18" max="18" width="9.25" style="31" customWidth="1"/>
    <col min="19" max="19" width="8.875" style="23" customWidth="1"/>
    <col min="20" max="20" width="7.875" style="23" customWidth="1"/>
    <col min="21" max="21" width="8.875" style="31" customWidth="1"/>
    <col min="22" max="22" width="6.375" style="23" customWidth="1"/>
    <col min="23" max="24" width="8.625" style="23" customWidth="1"/>
    <col min="25" max="25" width="7.875" style="23" customWidth="1"/>
    <col min="26" max="26" width="6.875" style="23" customWidth="1"/>
    <col min="27" max="27" width="8.875" style="23" customWidth="1"/>
    <col min="28" max="28" width="10.625" style="32" customWidth="1"/>
    <col min="29" max="29" width="7.875" style="23" customWidth="1"/>
    <col min="30" max="30" width="10.5" style="23" customWidth="1"/>
    <col min="31" max="31" width="10.25" style="23" customWidth="1"/>
    <col min="32" max="42" width="9.5" style="23" hidden="1" customWidth="1"/>
    <col min="43" max="44" width="7.625" style="23" customWidth="1"/>
    <col min="45" max="45" width="10.875" style="23" customWidth="1"/>
    <col min="46" max="46" width="10.125" style="23" customWidth="1"/>
    <col min="47" max="47" width="7.75" style="21" customWidth="1"/>
    <col min="48" max="48" width="12.875" style="33" customWidth="1"/>
    <col min="49" max="50" width="8.75" style="34" customWidth="1"/>
    <col min="51" max="51" width="13.5" style="33" customWidth="1"/>
    <col min="52" max="52" width="13.125" style="33" customWidth="1"/>
    <col min="53" max="53" width="9.875" style="33" customWidth="1"/>
    <col min="54" max="55" width="9.75" style="33" customWidth="1"/>
    <col min="56" max="56" width="13.75" style="33" customWidth="1"/>
    <col min="57" max="58" width="14" style="33" hidden="1" customWidth="1"/>
    <col min="59" max="59" width="11.375" style="33" hidden="1" customWidth="1"/>
    <col min="60" max="60" width="13.75" style="59" customWidth="1"/>
    <col min="61" max="61" width="11.75" style="33" customWidth="1"/>
    <col min="62" max="62" width="8" style="37" bestFit="1" customWidth="1"/>
    <col min="63" max="63" width="10.75" style="21" bestFit="1" customWidth="1"/>
    <col min="64" max="64" width="10.75" style="21" customWidth="1"/>
    <col min="65" max="65" width="10.75" style="33" customWidth="1"/>
    <col min="66" max="66" width="12.125" style="33" bestFit="1" customWidth="1"/>
    <col min="67" max="69" width="10.75" style="33" customWidth="1"/>
    <col min="70" max="70" width="11.75" style="33" customWidth="1"/>
    <col min="71" max="71" width="4.375" style="21" customWidth="1"/>
    <col min="72" max="72" width="16.25" style="38" customWidth="1"/>
    <col min="73" max="73" width="6.25" style="38" customWidth="1"/>
    <col min="74" max="74" width="9.875" style="21" customWidth="1"/>
    <col min="75" max="75" width="12.5" style="21" customWidth="1"/>
    <col min="76" max="77" width="11.25" style="21" customWidth="1"/>
    <col min="78" max="78" width="9.125" style="21" customWidth="1"/>
    <col min="79" max="79" width="10.5" style="21" bestFit="1" customWidth="1"/>
    <col min="80" max="80" width="8.625" style="21" customWidth="1"/>
    <col min="81" max="82" width="8.875" style="21" customWidth="1"/>
    <col min="83" max="83" width="7.875" style="21" customWidth="1"/>
    <col min="84" max="84" width="9.375" style="21" customWidth="1"/>
    <col min="85" max="85" width="10.5" style="21" customWidth="1"/>
    <col min="86" max="86" width="11.125" style="41" customWidth="1"/>
    <col min="87" max="87" width="9.875" style="21" customWidth="1"/>
    <col min="88" max="88" width="12.5" style="21" customWidth="1"/>
    <col min="89" max="89" width="11.25" style="21" customWidth="1"/>
    <col min="90" max="90" width="9.125" style="21" customWidth="1"/>
    <col min="91" max="91" width="9.25" style="21" customWidth="1"/>
    <col min="92" max="92" width="12.625" style="21" customWidth="1"/>
    <col min="93" max="93" width="10.125" style="21" customWidth="1"/>
    <col min="94" max="94" width="13" style="21" customWidth="1"/>
    <col min="95" max="95" width="7.75" style="21" customWidth="1"/>
    <col min="96" max="96" width="9.375" style="21" customWidth="1"/>
    <col min="97" max="98" width="10.5" style="21" customWidth="1"/>
    <col min="99" max="99" width="11.25" style="41" customWidth="1"/>
    <col min="100" max="100" width="9.875" style="41" customWidth="1"/>
    <col min="101" max="101" width="9" style="54" customWidth="1"/>
    <col min="102" max="102" width="8.5" style="21" customWidth="1"/>
    <col min="103" max="103" width="10.375" style="21" customWidth="1"/>
    <col min="104" max="104" width="12.5" style="21" customWidth="1"/>
    <col min="105" max="105" width="8.75" style="21" customWidth="1"/>
    <col min="106" max="106" width="9.875" style="21" customWidth="1"/>
    <col min="107" max="107" width="7.875" style="21" customWidth="1"/>
    <col min="108" max="108" width="11" style="41" customWidth="1"/>
    <col min="109" max="109" width="9" style="21" customWidth="1"/>
    <col min="110" max="110" width="9.625" style="21" customWidth="1"/>
    <col min="111" max="111" width="12.625" style="21" customWidth="1"/>
    <col min="112" max="112" width="12.5" style="21" customWidth="1"/>
    <col min="113" max="113" width="9" style="21" customWidth="1"/>
    <col min="114" max="115" width="9.625" style="21" customWidth="1"/>
    <col min="116" max="116" width="9.625" style="41" customWidth="1"/>
    <col min="117" max="117" width="9.125" style="41" customWidth="1"/>
    <col min="118" max="135" width="9" style="23" customWidth="1"/>
    <col min="136" max="16384" width="9" style="23"/>
  </cols>
  <sheetData>
    <row r="1" spans="1:117" ht="20.25" x14ac:dyDescent="0.2">
      <c r="A1" s="142" t="s">
        <v>180</v>
      </c>
      <c r="C1" s="22"/>
      <c r="E1" s="24"/>
      <c r="F1" s="24"/>
      <c r="G1" s="24"/>
      <c r="H1" s="24"/>
      <c r="I1" s="25"/>
      <c r="J1" s="25"/>
      <c r="K1" s="26"/>
      <c r="L1" s="25"/>
      <c r="M1" s="25"/>
      <c r="N1" s="27"/>
      <c r="O1" s="25"/>
      <c r="P1" s="25"/>
      <c r="Q1" s="28"/>
      <c r="R1" s="29"/>
      <c r="AS1" s="28"/>
      <c r="BA1" s="35"/>
      <c r="BB1" s="35"/>
      <c r="BC1" s="35"/>
      <c r="BD1" s="36"/>
      <c r="BE1" s="36"/>
      <c r="BF1" s="36"/>
      <c r="BG1" s="36"/>
      <c r="BH1" s="56"/>
      <c r="BS1" s="39" t="s">
        <v>50</v>
      </c>
      <c r="BU1" s="23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6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6"/>
      <c r="CV1" s="26"/>
      <c r="CW1" s="40"/>
      <c r="CX1" s="160"/>
      <c r="CY1" s="160"/>
      <c r="CZ1" s="160"/>
      <c r="DA1" s="160"/>
      <c r="DB1" s="160"/>
      <c r="DC1" s="160"/>
      <c r="DD1" s="26"/>
    </row>
    <row r="2" spans="1:117" ht="18.75" x14ac:dyDescent="0.2">
      <c r="A2" s="143" t="s">
        <v>181</v>
      </c>
      <c r="C2" s="42"/>
      <c r="E2" s="43"/>
      <c r="F2" s="43"/>
      <c r="G2" s="43"/>
      <c r="H2" s="43"/>
      <c r="I2" s="27"/>
      <c r="J2" s="27"/>
      <c r="K2" s="44"/>
      <c r="L2" s="27"/>
      <c r="M2" s="27"/>
      <c r="R2" s="29">
        <f>IF(AND(N2="DH",P2&gt;0),(M2*P2/12),IF(AND(N2&lt;&gt;"NTS",P2&gt;0),(L2*P2/12)-Q2,IF(AND(N2="NTS",P2&gt;0),L2-Q2,L2-Q2)))</f>
        <v>0</v>
      </c>
      <c r="AB2" s="45"/>
      <c r="AR2" s="28"/>
      <c r="AS2" s="46"/>
      <c r="AT2" s="47"/>
      <c r="AU2" s="47"/>
      <c r="AW2" s="47"/>
      <c r="AX2" s="47"/>
      <c r="AY2" s="47"/>
      <c r="AZ2" s="36"/>
      <c r="BA2" s="36"/>
      <c r="BB2" s="36"/>
      <c r="BC2" s="36"/>
      <c r="BD2" s="36"/>
      <c r="BE2" s="36"/>
      <c r="BF2" s="36"/>
      <c r="BG2" s="36"/>
      <c r="BH2" s="56"/>
      <c r="BU2" s="2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8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30"/>
      <c r="CV2" s="30"/>
      <c r="CW2" s="49"/>
      <c r="CX2" s="50"/>
      <c r="CY2" s="51"/>
      <c r="CZ2" s="51"/>
      <c r="DA2" s="51"/>
      <c r="DB2" s="51"/>
      <c r="DC2" s="30"/>
      <c r="DD2" s="52"/>
      <c r="DE2" s="49"/>
      <c r="DF2" s="30"/>
      <c r="DG2" s="51"/>
      <c r="DH2" s="51"/>
      <c r="DI2" s="51"/>
      <c r="DJ2" s="30"/>
      <c r="DK2" s="30"/>
      <c r="DL2" s="30"/>
      <c r="DM2" s="30"/>
    </row>
    <row r="3" spans="1:117" ht="15" x14ac:dyDescent="0.2">
      <c r="D3" s="21"/>
      <c r="I3" s="21"/>
      <c r="M3" s="53"/>
      <c r="BH3" s="58"/>
      <c r="BU3" s="2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W3" s="49"/>
      <c r="CX3" s="41"/>
      <c r="CY3" s="41"/>
      <c r="CZ3" s="41"/>
      <c r="DA3" s="41"/>
      <c r="DB3" s="41"/>
      <c r="DC3" s="41"/>
      <c r="DE3" s="41"/>
      <c r="DF3" s="41"/>
      <c r="DG3" s="41"/>
      <c r="DH3" s="41"/>
      <c r="DI3" s="41"/>
      <c r="DJ3" s="41"/>
      <c r="DK3" s="41"/>
    </row>
    <row r="4" spans="1:117" s="41" customFormat="1" ht="27.75" customHeight="1" x14ac:dyDescent="0.25">
      <c r="A4" s="152" t="s">
        <v>99</v>
      </c>
      <c r="B4" s="152" t="s">
        <v>106</v>
      </c>
      <c r="C4" s="153" t="s">
        <v>0</v>
      </c>
      <c r="D4" s="154" t="s">
        <v>1</v>
      </c>
      <c r="E4" s="155" t="s">
        <v>2</v>
      </c>
      <c r="F4" s="155" t="s">
        <v>3</v>
      </c>
      <c r="G4" s="152" t="s">
        <v>45</v>
      </c>
      <c r="H4" s="155" t="s">
        <v>45</v>
      </c>
      <c r="I4" s="152" t="s">
        <v>61</v>
      </c>
      <c r="J4" s="155" t="s">
        <v>17</v>
      </c>
      <c r="K4" s="155"/>
      <c r="L4" s="155"/>
      <c r="M4" s="155" t="s">
        <v>4</v>
      </c>
      <c r="N4" s="155"/>
      <c r="O4" s="155"/>
      <c r="P4" s="155"/>
      <c r="Q4" s="155"/>
      <c r="R4" s="158" t="s">
        <v>173</v>
      </c>
      <c r="S4" s="165" t="s">
        <v>82</v>
      </c>
      <c r="T4" s="165"/>
      <c r="U4" s="165"/>
      <c r="V4" s="165"/>
      <c r="W4" s="165"/>
      <c r="X4" s="165"/>
      <c r="Y4" s="165"/>
      <c r="Z4" s="165"/>
      <c r="AA4" s="165"/>
      <c r="AB4" s="158" t="s">
        <v>169</v>
      </c>
      <c r="AC4" s="158" t="s">
        <v>168</v>
      </c>
      <c r="AD4" s="158" t="s">
        <v>170</v>
      </c>
      <c r="AE4" s="149" t="s">
        <v>57</v>
      </c>
      <c r="AF4" s="165" t="s">
        <v>35</v>
      </c>
      <c r="AG4" s="165"/>
      <c r="AH4" s="165"/>
      <c r="AI4" s="165"/>
      <c r="AJ4" s="165"/>
      <c r="AK4" s="165"/>
      <c r="AL4" s="165" t="s">
        <v>6</v>
      </c>
      <c r="AM4" s="165"/>
      <c r="AN4" s="165"/>
      <c r="AO4" s="165"/>
      <c r="AP4" s="165"/>
      <c r="AQ4" s="149" t="s">
        <v>127</v>
      </c>
      <c r="AR4" s="149" t="s">
        <v>166</v>
      </c>
      <c r="AS4" s="149" t="s">
        <v>48</v>
      </c>
      <c r="AT4" s="155" t="s">
        <v>60</v>
      </c>
      <c r="AU4" s="156"/>
      <c r="AV4" s="156"/>
      <c r="AW4" s="156"/>
      <c r="AX4" s="156"/>
      <c r="AY4" s="156"/>
      <c r="AZ4" s="156"/>
      <c r="BA4" s="149" t="s">
        <v>119</v>
      </c>
      <c r="BB4" s="149" t="s">
        <v>66</v>
      </c>
      <c r="BC4" s="149" t="s">
        <v>53</v>
      </c>
      <c r="BD4" s="149" t="s">
        <v>18</v>
      </c>
      <c r="BE4" s="149" t="s">
        <v>19</v>
      </c>
      <c r="BF4" s="149" t="s">
        <v>47</v>
      </c>
      <c r="BG4" s="149" t="s">
        <v>105</v>
      </c>
      <c r="BH4" s="161" t="s">
        <v>16</v>
      </c>
      <c r="BI4" s="149" t="s">
        <v>55</v>
      </c>
      <c r="BJ4" s="159" t="s">
        <v>11</v>
      </c>
      <c r="BK4" s="149" t="s">
        <v>94</v>
      </c>
      <c r="BL4" s="149" t="s">
        <v>110</v>
      </c>
      <c r="BM4" s="149" t="s">
        <v>111</v>
      </c>
      <c r="BN4" s="149" t="s">
        <v>112</v>
      </c>
      <c r="BO4" s="149" t="s">
        <v>113</v>
      </c>
      <c r="BP4" s="149" t="s">
        <v>114</v>
      </c>
      <c r="BQ4" s="149" t="s">
        <v>112</v>
      </c>
      <c r="BR4" s="149" t="s">
        <v>115</v>
      </c>
      <c r="BS4" s="151" t="s">
        <v>99</v>
      </c>
      <c r="BT4" s="151" t="s">
        <v>0</v>
      </c>
      <c r="BU4" s="151" t="s">
        <v>1</v>
      </c>
      <c r="BV4" s="151" t="s">
        <v>150</v>
      </c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 t="s">
        <v>70</v>
      </c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</row>
    <row r="5" spans="1:117" s="41" customFormat="1" ht="17.25" customHeight="1" x14ac:dyDescent="0.2">
      <c r="A5" s="152"/>
      <c r="B5" s="152"/>
      <c r="C5" s="153"/>
      <c r="D5" s="154"/>
      <c r="E5" s="155"/>
      <c r="F5" s="155"/>
      <c r="G5" s="152"/>
      <c r="H5" s="155"/>
      <c r="I5" s="152"/>
      <c r="J5" s="152" t="s">
        <v>62</v>
      </c>
      <c r="K5" s="149" t="s">
        <v>179</v>
      </c>
      <c r="L5" s="149" t="s">
        <v>130</v>
      </c>
      <c r="M5" s="149" t="s">
        <v>100</v>
      </c>
      <c r="N5" s="164" t="s">
        <v>128</v>
      </c>
      <c r="O5" s="164" t="s">
        <v>109</v>
      </c>
      <c r="P5" s="164" t="s">
        <v>129</v>
      </c>
      <c r="Q5" s="164" t="s">
        <v>130</v>
      </c>
      <c r="R5" s="158"/>
      <c r="S5" s="165" t="s">
        <v>171</v>
      </c>
      <c r="T5" s="165"/>
      <c r="U5" s="165"/>
      <c r="V5" s="165" t="s">
        <v>83</v>
      </c>
      <c r="W5" s="165"/>
      <c r="X5" s="165"/>
      <c r="Y5" s="165"/>
      <c r="Z5" s="165"/>
      <c r="AA5" s="149" t="s">
        <v>167</v>
      </c>
      <c r="AB5" s="158"/>
      <c r="AC5" s="158"/>
      <c r="AD5" s="158"/>
      <c r="AE5" s="149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49"/>
      <c r="AR5" s="149"/>
      <c r="AS5" s="149"/>
      <c r="AT5" s="149" t="s">
        <v>71</v>
      </c>
      <c r="AU5" s="149" t="s">
        <v>72</v>
      </c>
      <c r="AV5" s="149" t="s">
        <v>73</v>
      </c>
      <c r="AW5" s="162" t="s">
        <v>40</v>
      </c>
      <c r="AX5" s="162" t="s">
        <v>59</v>
      </c>
      <c r="AY5" s="149" t="s">
        <v>73</v>
      </c>
      <c r="AZ5" s="149" t="s">
        <v>41</v>
      </c>
      <c r="BA5" s="149"/>
      <c r="BB5" s="149"/>
      <c r="BC5" s="149"/>
      <c r="BD5" s="149"/>
      <c r="BE5" s="149"/>
      <c r="BF5" s="149"/>
      <c r="BG5" s="149"/>
      <c r="BH5" s="161"/>
      <c r="BI5" s="149"/>
      <c r="BJ5" s="159"/>
      <c r="BK5" s="149"/>
      <c r="BL5" s="157"/>
      <c r="BM5" s="150"/>
      <c r="BN5" s="150"/>
      <c r="BO5" s="150"/>
      <c r="BP5" s="150"/>
      <c r="BQ5" s="150"/>
      <c r="BR5" s="150"/>
      <c r="BS5" s="151"/>
      <c r="BT5" s="151"/>
      <c r="BU5" s="151"/>
      <c r="BV5" s="151" t="s">
        <v>42</v>
      </c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 t="s">
        <v>43</v>
      </c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 t="s">
        <v>44</v>
      </c>
      <c r="CW5" s="151" t="s">
        <v>42</v>
      </c>
      <c r="CX5" s="151"/>
      <c r="CY5" s="151"/>
      <c r="CZ5" s="151"/>
      <c r="DA5" s="151"/>
      <c r="DB5" s="151"/>
      <c r="DC5" s="151"/>
      <c r="DD5" s="151"/>
      <c r="DE5" s="151" t="s">
        <v>43</v>
      </c>
      <c r="DF5" s="151"/>
      <c r="DG5" s="151"/>
      <c r="DH5" s="151"/>
      <c r="DI5" s="151"/>
      <c r="DJ5" s="151"/>
      <c r="DK5" s="151"/>
      <c r="DL5" s="151"/>
      <c r="DM5" s="151" t="s">
        <v>44</v>
      </c>
    </row>
    <row r="6" spans="1:117" s="41" customFormat="1" ht="45" x14ac:dyDescent="0.2">
      <c r="A6" s="152"/>
      <c r="B6" s="152"/>
      <c r="C6" s="153"/>
      <c r="D6" s="154"/>
      <c r="E6" s="155"/>
      <c r="F6" s="155"/>
      <c r="G6" s="152"/>
      <c r="H6" s="155"/>
      <c r="I6" s="152"/>
      <c r="J6" s="152"/>
      <c r="K6" s="152"/>
      <c r="L6" s="152"/>
      <c r="M6" s="149"/>
      <c r="N6" s="164"/>
      <c r="O6" s="164"/>
      <c r="P6" s="164"/>
      <c r="Q6" s="164"/>
      <c r="R6" s="158"/>
      <c r="S6" s="139" t="s">
        <v>63</v>
      </c>
      <c r="T6" s="139" t="s">
        <v>64</v>
      </c>
      <c r="U6" s="140" t="s">
        <v>65</v>
      </c>
      <c r="V6" s="139" t="s">
        <v>81</v>
      </c>
      <c r="W6" s="139" t="s">
        <v>86</v>
      </c>
      <c r="X6" s="139" t="s">
        <v>87</v>
      </c>
      <c r="Y6" s="139" t="s">
        <v>25</v>
      </c>
      <c r="Z6" s="139" t="s">
        <v>26</v>
      </c>
      <c r="AA6" s="149"/>
      <c r="AB6" s="158"/>
      <c r="AC6" s="158"/>
      <c r="AD6" s="158"/>
      <c r="AE6" s="149"/>
      <c r="AF6" s="141" t="s">
        <v>81</v>
      </c>
      <c r="AG6" s="141" t="s">
        <v>86</v>
      </c>
      <c r="AH6" s="141" t="s">
        <v>87</v>
      </c>
      <c r="AI6" s="141" t="s">
        <v>25</v>
      </c>
      <c r="AJ6" s="141" t="s">
        <v>26</v>
      </c>
      <c r="AK6" s="139" t="s">
        <v>174</v>
      </c>
      <c r="AL6" s="140" t="s">
        <v>81</v>
      </c>
      <c r="AM6" s="140" t="s">
        <v>86</v>
      </c>
      <c r="AN6" s="140" t="s">
        <v>87</v>
      </c>
      <c r="AO6" s="140" t="s">
        <v>25</v>
      </c>
      <c r="AP6" s="140" t="s">
        <v>26</v>
      </c>
      <c r="AQ6" s="149"/>
      <c r="AR6" s="149"/>
      <c r="AS6" s="149"/>
      <c r="AT6" s="152"/>
      <c r="AU6" s="149"/>
      <c r="AV6" s="149"/>
      <c r="AW6" s="163"/>
      <c r="AX6" s="163"/>
      <c r="AY6" s="149"/>
      <c r="AZ6" s="149"/>
      <c r="BA6" s="149"/>
      <c r="BB6" s="149"/>
      <c r="BC6" s="149"/>
      <c r="BD6" s="149"/>
      <c r="BE6" s="149"/>
      <c r="BF6" s="149"/>
      <c r="BG6" s="149"/>
      <c r="BH6" s="161"/>
      <c r="BI6" s="149"/>
      <c r="BJ6" s="159"/>
      <c r="BK6" s="149"/>
      <c r="BL6" s="157"/>
      <c r="BM6" s="150"/>
      <c r="BN6" s="150"/>
      <c r="BO6" s="150"/>
      <c r="BP6" s="150"/>
      <c r="BQ6" s="150"/>
      <c r="BR6" s="150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</row>
    <row r="7" spans="1:117" ht="1.5" hidden="1" customHeight="1" x14ac:dyDescent="0.2">
      <c r="A7" s="110"/>
      <c r="B7" s="145"/>
      <c r="C7" s="134"/>
      <c r="D7" s="135"/>
      <c r="E7" s="110"/>
      <c r="F7" s="110"/>
      <c r="G7" s="110"/>
      <c r="H7" s="110"/>
      <c r="I7" s="111"/>
      <c r="J7" s="110"/>
      <c r="K7" s="112"/>
      <c r="L7" s="110"/>
      <c r="M7" s="113"/>
      <c r="N7" s="113"/>
      <c r="O7" s="113"/>
      <c r="P7" s="113"/>
      <c r="Q7" s="113"/>
      <c r="R7" s="114"/>
      <c r="S7" s="113"/>
      <c r="T7" s="113"/>
      <c r="U7" s="115"/>
      <c r="V7" s="113"/>
      <c r="W7" s="113"/>
      <c r="X7" s="113"/>
      <c r="Y7" s="113"/>
      <c r="Z7" s="113"/>
      <c r="AA7" s="113"/>
      <c r="AB7" s="116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3"/>
      <c r="AR7" s="118"/>
      <c r="AS7" s="118"/>
      <c r="AT7" s="118"/>
      <c r="AU7" s="118"/>
      <c r="AV7" s="119"/>
      <c r="AW7" s="120"/>
      <c r="AX7" s="120"/>
      <c r="AY7" s="119"/>
      <c r="AZ7" s="119"/>
      <c r="BA7" s="119"/>
      <c r="BB7" s="119"/>
      <c r="BC7" s="119"/>
      <c r="BD7" s="121"/>
      <c r="BE7" s="121"/>
      <c r="BF7" s="121"/>
      <c r="BG7" s="121"/>
      <c r="BH7" s="122"/>
      <c r="BI7" s="121"/>
      <c r="BJ7" s="123"/>
      <c r="BK7" s="113"/>
      <c r="BL7" s="113"/>
      <c r="BM7" s="121"/>
      <c r="BN7" s="121"/>
      <c r="BO7" s="121"/>
      <c r="BP7" s="121"/>
      <c r="BQ7" s="121"/>
      <c r="BR7" s="121"/>
      <c r="BS7" s="113"/>
      <c r="BT7" s="113"/>
      <c r="BU7" s="124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2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2"/>
      <c r="CV7" s="112"/>
      <c r="CW7" s="125"/>
      <c r="CX7" s="110"/>
      <c r="CY7" s="110"/>
      <c r="CZ7" s="110"/>
      <c r="DA7" s="110"/>
      <c r="DB7" s="110"/>
      <c r="DC7" s="110"/>
      <c r="DD7" s="112"/>
      <c r="DE7" s="110"/>
      <c r="DF7" s="110"/>
      <c r="DG7" s="110"/>
      <c r="DH7" s="110"/>
      <c r="DI7" s="110"/>
      <c r="DJ7" s="110"/>
      <c r="DK7" s="110"/>
      <c r="DL7" s="112"/>
      <c r="DM7" s="112"/>
    </row>
    <row r="8" spans="1:117" s="41" customFormat="1" ht="33.75" customHeight="1" x14ac:dyDescent="0.2">
      <c r="A8" s="112" t="s">
        <v>123</v>
      </c>
      <c r="B8" s="146" t="s">
        <v>46</v>
      </c>
      <c r="C8" s="136" t="s">
        <v>121</v>
      </c>
      <c r="D8" s="135"/>
      <c r="E8" s="112" t="s">
        <v>122</v>
      </c>
      <c r="F8" s="112" t="s">
        <v>137</v>
      </c>
      <c r="G8" s="112" t="s">
        <v>138</v>
      </c>
      <c r="H8" s="112" t="s">
        <v>107</v>
      </c>
      <c r="I8" s="112" t="s">
        <v>124</v>
      </c>
      <c r="J8" s="112">
        <v>1</v>
      </c>
      <c r="K8" s="112" t="s">
        <v>69</v>
      </c>
      <c r="L8" s="112">
        <v>2</v>
      </c>
      <c r="M8" s="109">
        <v>3</v>
      </c>
      <c r="N8" s="118">
        <v>4</v>
      </c>
      <c r="O8" s="118">
        <v>5</v>
      </c>
      <c r="P8" s="118">
        <v>6</v>
      </c>
      <c r="Q8" s="118">
        <v>7</v>
      </c>
      <c r="R8" s="126">
        <v>8</v>
      </c>
      <c r="S8" s="109">
        <v>9</v>
      </c>
      <c r="T8" s="109">
        <v>10</v>
      </c>
      <c r="U8" s="127">
        <v>11</v>
      </c>
      <c r="V8" s="109">
        <v>12</v>
      </c>
      <c r="W8" s="109">
        <v>13</v>
      </c>
      <c r="X8" s="109">
        <v>14</v>
      </c>
      <c r="Y8" s="109">
        <v>15</v>
      </c>
      <c r="Z8" s="109">
        <v>16</v>
      </c>
      <c r="AA8" s="109">
        <v>17</v>
      </c>
      <c r="AB8" s="127">
        <v>18</v>
      </c>
      <c r="AC8" s="127">
        <v>19</v>
      </c>
      <c r="AD8" s="127">
        <v>20</v>
      </c>
      <c r="AE8" s="128" t="s">
        <v>120</v>
      </c>
      <c r="AF8" s="129" t="s">
        <v>27</v>
      </c>
      <c r="AG8" s="129" t="s">
        <v>28</v>
      </c>
      <c r="AH8" s="129" t="s">
        <v>29</v>
      </c>
      <c r="AI8" s="129" t="s">
        <v>30</v>
      </c>
      <c r="AJ8" s="129" t="s">
        <v>31</v>
      </c>
      <c r="AK8" s="109" t="s">
        <v>36</v>
      </c>
      <c r="AL8" s="129" t="s">
        <v>27</v>
      </c>
      <c r="AM8" s="129" t="s">
        <v>28</v>
      </c>
      <c r="AN8" s="129" t="s">
        <v>29</v>
      </c>
      <c r="AO8" s="129" t="s">
        <v>30</v>
      </c>
      <c r="AP8" s="129" t="s">
        <v>31</v>
      </c>
      <c r="AQ8" s="109" t="s">
        <v>58</v>
      </c>
      <c r="AR8" s="109">
        <v>21</v>
      </c>
      <c r="AS8" s="109">
        <v>22</v>
      </c>
      <c r="AT8" s="109">
        <v>23</v>
      </c>
      <c r="AU8" s="109">
        <v>24</v>
      </c>
      <c r="AV8" s="109">
        <v>25</v>
      </c>
      <c r="AW8" s="109">
        <v>26</v>
      </c>
      <c r="AX8" s="130" t="s">
        <v>67</v>
      </c>
      <c r="AY8" s="109">
        <v>27</v>
      </c>
      <c r="AZ8" s="109">
        <v>28</v>
      </c>
      <c r="BA8" s="109">
        <v>29</v>
      </c>
      <c r="BB8" s="109">
        <v>30</v>
      </c>
      <c r="BC8" s="109" t="s">
        <v>54</v>
      </c>
      <c r="BD8" s="109">
        <v>31</v>
      </c>
      <c r="BE8" s="109">
        <v>32</v>
      </c>
      <c r="BF8" s="109">
        <v>33</v>
      </c>
      <c r="BG8" s="109">
        <v>40</v>
      </c>
      <c r="BH8" s="131">
        <v>32</v>
      </c>
      <c r="BI8" s="109">
        <v>33</v>
      </c>
      <c r="BJ8" s="132" t="s">
        <v>12</v>
      </c>
      <c r="BK8" s="109" t="s">
        <v>56</v>
      </c>
      <c r="BL8" s="109" t="s">
        <v>13</v>
      </c>
      <c r="BM8" s="109" t="s">
        <v>88</v>
      </c>
      <c r="BN8" s="109" t="s">
        <v>89</v>
      </c>
      <c r="BO8" s="109" t="s">
        <v>90</v>
      </c>
      <c r="BP8" s="109" t="s">
        <v>91</v>
      </c>
      <c r="BQ8" s="109" t="s">
        <v>92</v>
      </c>
      <c r="BR8" s="109" t="s">
        <v>93</v>
      </c>
      <c r="BS8" s="109" t="s">
        <v>99</v>
      </c>
      <c r="BT8" s="109" t="s">
        <v>95</v>
      </c>
      <c r="BU8" s="112" t="s">
        <v>96</v>
      </c>
      <c r="BV8" s="109" t="s">
        <v>23</v>
      </c>
      <c r="BW8" s="109" t="s">
        <v>158</v>
      </c>
      <c r="BX8" s="109" t="s">
        <v>159</v>
      </c>
      <c r="BY8" s="109" t="s">
        <v>160</v>
      </c>
      <c r="BZ8" s="109" t="s">
        <v>161</v>
      </c>
      <c r="CA8" s="109" t="s">
        <v>162</v>
      </c>
      <c r="CB8" s="109" t="s">
        <v>84</v>
      </c>
      <c r="CC8" s="109" t="s">
        <v>149</v>
      </c>
      <c r="CD8" s="109" t="s">
        <v>135</v>
      </c>
      <c r="CE8" s="109" t="s">
        <v>85</v>
      </c>
      <c r="CF8" s="109" t="s">
        <v>86</v>
      </c>
      <c r="CG8" s="109" t="s">
        <v>87</v>
      </c>
      <c r="CH8" s="109" t="s">
        <v>132</v>
      </c>
      <c r="CI8" s="109" t="s">
        <v>23</v>
      </c>
      <c r="CJ8" s="109" t="s">
        <v>158</v>
      </c>
      <c r="CK8" s="109" t="s">
        <v>159</v>
      </c>
      <c r="CL8" s="109" t="s">
        <v>160</v>
      </c>
      <c r="CM8" s="109" t="s">
        <v>161</v>
      </c>
      <c r="CN8" s="109" t="s">
        <v>162</v>
      </c>
      <c r="CO8" s="109" t="s">
        <v>84</v>
      </c>
      <c r="CP8" s="109" t="s">
        <v>149</v>
      </c>
      <c r="CQ8" s="109" t="s">
        <v>136</v>
      </c>
      <c r="CR8" s="109" t="s">
        <v>85</v>
      </c>
      <c r="CS8" s="109" t="s">
        <v>86</v>
      </c>
      <c r="CT8" s="109" t="s">
        <v>87</v>
      </c>
      <c r="CU8" s="109" t="s">
        <v>24</v>
      </c>
      <c r="CV8" s="109" t="s">
        <v>174</v>
      </c>
      <c r="CW8" s="133" t="s">
        <v>152</v>
      </c>
      <c r="CX8" s="109" t="s">
        <v>153</v>
      </c>
      <c r="CY8" s="109" t="s">
        <v>156</v>
      </c>
      <c r="CZ8" s="109" t="s">
        <v>155</v>
      </c>
      <c r="DA8" s="109" t="s">
        <v>101</v>
      </c>
      <c r="DB8" s="109" t="s">
        <v>34</v>
      </c>
      <c r="DC8" s="109" t="s">
        <v>151</v>
      </c>
      <c r="DD8" s="109" t="s">
        <v>154</v>
      </c>
      <c r="DE8" s="133" t="s">
        <v>152</v>
      </c>
      <c r="DF8" s="109" t="s">
        <v>153</v>
      </c>
      <c r="DG8" s="109" t="s">
        <v>156</v>
      </c>
      <c r="DH8" s="109" t="s">
        <v>155</v>
      </c>
      <c r="DI8" s="109" t="s">
        <v>101</v>
      </c>
      <c r="DJ8" s="109" t="s">
        <v>34</v>
      </c>
      <c r="DK8" s="109" t="s">
        <v>151</v>
      </c>
      <c r="DL8" s="109" t="s">
        <v>157</v>
      </c>
      <c r="DM8" s="109" t="s">
        <v>174</v>
      </c>
    </row>
    <row r="9" spans="1:117" ht="30" customHeight="1" x14ac:dyDescent="0.2">
      <c r="A9" s="57">
        <v>166</v>
      </c>
      <c r="B9" s="148" t="s">
        <v>139</v>
      </c>
      <c r="C9" s="137" t="s">
        <v>74</v>
      </c>
      <c r="D9" s="138" t="s">
        <v>7</v>
      </c>
      <c r="E9" s="57">
        <v>3</v>
      </c>
      <c r="F9" s="57">
        <v>3</v>
      </c>
      <c r="G9" s="57">
        <v>3</v>
      </c>
      <c r="H9" s="62" t="s">
        <v>165</v>
      </c>
      <c r="I9" s="62" t="s">
        <v>165</v>
      </c>
      <c r="J9" s="57" t="s">
        <v>125</v>
      </c>
      <c r="K9" s="64">
        <v>3.66</v>
      </c>
      <c r="L9" s="57">
        <v>270</v>
      </c>
      <c r="M9" s="77" t="s">
        <v>176</v>
      </c>
      <c r="N9" s="57" t="s">
        <v>104</v>
      </c>
      <c r="O9" s="57">
        <v>20</v>
      </c>
      <c r="P9" s="57">
        <v>6</v>
      </c>
      <c r="Q9" s="63">
        <v>27</v>
      </c>
      <c r="R9" s="66">
        <v>108</v>
      </c>
      <c r="S9" s="63">
        <v>156.30000000000001</v>
      </c>
      <c r="T9" s="63">
        <v>0</v>
      </c>
      <c r="U9" s="66">
        <v>156.30000000000001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4">
        <v>156.30000000000001</v>
      </c>
      <c r="AB9" s="67">
        <v>48.300000000000011</v>
      </c>
      <c r="AC9" s="63"/>
      <c r="AD9" s="63">
        <v>48.300000000000011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4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 t="s">
        <v>126</v>
      </c>
      <c r="AR9" s="63">
        <v>161.80191570881217</v>
      </c>
      <c r="AS9" s="68">
        <v>0</v>
      </c>
      <c r="AT9" s="63">
        <v>0</v>
      </c>
      <c r="AU9" s="69">
        <v>80000</v>
      </c>
      <c r="AV9" s="70">
        <v>0</v>
      </c>
      <c r="AW9" s="63">
        <v>0</v>
      </c>
      <c r="AX9" s="70">
        <v>66000</v>
      </c>
      <c r="AY9" s="70">
        <v>0</v>
      </c>
      <c r="AZ9" s="70">
        <v>0</v>
      </c>
      <c r="BA9" s="70"/>
      <c r="BB9" s="70"/>
      <c r="BC9" s="70"/>
      <c r="BD9" s="70">
        <v>3720500</v>
      </c>
      <c r="BE9" s="70"/>
      <c r="BF9" s="70"/>
      <c r="BG9" s="70"/>
      <c r="BH9" s="71">
        <v>0</v>
      </c>
      <c r="BI9" s="70">
        <v>3720500</v>
      </c>
      <c r="BJ9" s="72">
        <v>0</v>
      </c>
      <c r="BK9" s="69">
        <v>0</v>
      </c>
      <c r="BL9" s="69">
        <v>0</v>
      </c>
      <c r="BM9" s="70">
        <v>80000</v>
      </c>
      <c r="BN9" s="70">
        <v>0</v>
      </c>
      <c r="BO9" s="70">
        <v>0</v>
      </c>
      <c r="BP9" s="70">
        <v>66000</v>
      </c>
      <c r="BQ9" s="70">
        <v>0</v>
      </c>
      <c r="BR9" s="70">
        <v>0</v>
      </c>
      <c r="BS9" s="107">
        <f t="shared" ref="BS9:BS19" si="0">A9</f>
        <v>166</v>
      </c>
      <c r="BT9" s="108" t="str">
        <f t="shared" ref="BT9:BT19" si="1">C9</f>
        <v>Dương Thị</v>
      </c>
      <c r="BU9" s="108" t="str">
        <f t="shared" ref="BU9:BU19" si="2">D9</f>
        <v>Huyền</v>
      </c>
      <c r="BV9" s="73">
        <v>0</v>
      </c>
      <c r="BW9" s="73">
        <v>25.5</v>
      </c>
      <c r="BX9" s="73">
        <v>10.4</v>
      </c>
      <c r="BY9" s="73">
        <v>0</v>
      </c>
      <c r="BZ9" s="73">
        <v>0</v>
      </c>
      <c r="CA9" s="73">
        <v>120.4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5">
        <v>156.30000000000001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0</v>
      </c>
      <c r="CS9" s="73">
        <v>0</v>
      </c>
      <c r="CT9" s="73">
        <v>0</v>
      </c>
      <c r="CU9" s="75">
        <v>0</v>
      </c>
      <c r="CV9" s="75">
        <v>156.30000000000001</v>
      </c>
      <c r="CW9" s="73">
        <v>0</v>
      </c>
      <c r="CX9" s="73">
        <v>0</v>
      </c>
      <c r="CY9" s="73">
        <v>0</v>
      </c>
      <c r="CZ9" s="73">
        <v>0</v>
      </c>
      <c r="DA9" s="73">
        <v>0</v>
      </c>
      <c r="DB9" s="73">
        <v>0</v>
      </c>
      <c r="DC9" s="73">
        <v>0</v>
      </c>
      <c r="DD9" s="75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0</v>
      </c>
      <c r="DL9" s="75">
        <v>0</v>
      </c>
      <c r="DM9" s="75">
        <v>0</v>
      </c>
    </row>
    <row r="10" spans="1:117" ht="33" customHeight="1" x14ac:dyDescent="0.2">
      <c r="A10" s="106">
        <v>167</v>
      </c>
      <c r="B10" s="148" t="s">
        <v>140</v>
      </c>
      <c r="C10" s="137" t="s">
        <v>164</v>
      </c>
      <c r="D10" s="138" t="s">
        <v>75</v>
      </c>
      <c r="E10" s="57">
        <v>3</v>
      </c>
      <c r="F10" s="57">
        <v>3</v>
      </c>
      <c r="G10" s="57">
        <v>3</v>
      </c>
      <c r="H10" s="62" t="s">
        <v>165</v>
      </c>
      <c r="I10" s="62" t="s">
        <v>165</v>
      </c>
      <c r="J10" s="57" t="s">
        <v>33</v>
      </c>
      <c r="K10" s="64">
        <v>4.4000000000000004</v>
      </c>
      <c r="L10" s="57">
        <v>270</v>
      </c>
      <c r="M10" s="65" t="s">
        <v>68</v>
      </c>
      <c r="N10" s="57" t="s">
        <v>103</v>
      </c>
      <c r="O10" s="57">
        <v>15</v>
      </c>
      <c r="P10" s="57"/>
      <c r="Q10" s="63">
        <v>40.5</v>
      </c>
      <c r="R10" s="66">
        <v>229.5</v>
      </c>
      <c r="S10" s="63">
        <v>172.89999999999998</v>
      </c>
      <c r="T10" s="63">
        <v>31.299999999999997</v>
      </c>
      <c r="U10" s="66">
        <v>204.2</v>
      </c>
      <c r="V10" s="63">
        <v>0</v>
      </c>
      <c r="W10" s="63">
        <v>0</v>
      </c>
      <c r="X10" s="63">
        <v>20</v>
      </c>
      <c r="Y10" s="63">
        <v>0</v>
      </c>
      <c r="Z10" s="63">
        <v>0</v>
      </c>
      <c r="AA10" s="64">
        <v>224.2</v>
      </c>
      <c r="AB10" s="67">
        <v>-25.300000000000011</v>
      </c>
      <c r="AC10" s="63">
        <v>20</v>
      </c>
      <c r="AD10" s="63">
        <v>-5.3000000000000114</v>
      </c>
      <c r="AE10" s="63">
        <v>-5.3000000000000114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4">
        <v>0</v>
      </c>
      <c r="AL10" s="63">
        <v>0</v>
      </c>
      <c r="AM10" s="63">
        <v>0</v>
      </c>
      <c r="AN10" s="63">
        <v>-20</v>
      </c>
      <c r="AO10" s="63">
        <v>0</v>
      </c>
      <c r="AP10" s="63">
        <v>0</v>
      </c>
      <c r="AQ10" s="63" t="s">
        <v>126</v>
      </c>
      <c r="AR10" s="63">
        <v>0</v>
      </c>
      <c r="AS10" s="68">
        <v>0</v>
      </c>
      <c r="AT10" s="63">
        <v>0</v>
      </c>
      <c r="AU10" s="69">
        <v>80000</v>
      </c>
      <c r="AV10" s="70">
        <v>0</v>
      </c>
      <c r="AW10" s="63">
        <v>0</v>
      </c>
      <c r="AX10" s="70">
        <v>70000</v>
      </c>
      <c r="AY10" s="70">
        <v>0</v>
      </c>
      <c r="AZ10" s="70">
        <v>0</v>
      </c>
      <c r="BA10" s="70"/>
      <c r="BB10" s="70"/>
      <c r="BC10" s="70"/>
      <c r="BD10" s="70">
        <v>0</v>
      </c>
      <c r="BE10" s="70"/>
      <c r="BF10" s="70"/>
      <c r="BG10" s="70"/>
      <c r="BH10" s="71">
        <v>0</v>
      </c>
      <c r="BI10" s="70">
        <v>0</v>
      </c>
      <c r="BJ10" s="72">
        <v>1.5560775102759866E-2</v>
      </c>
      <c r="BK10" s="69">
        <v>3.7178802897445742</v>
      </c>
      <c r="BL10" s="69">
        <v>3.7178802897445742</v>
      </c>
      <c r="BM10" s="70">
        <v>80000</v>
      </c>
      <c r="BN10" s="70">
        <v>297430.42317956593</v>
      </c>
      <c r="BO10" s="70">
        <v>0</v>
      </c>
      <c r="BP10" s="70">
        <v>70000</v>
      </c>
      <c r="BQ10" s="70">
        <v>0</v>
      </c>
      <c r="BR10" s="70">
        <v>297430.42317956593</v>
      </c>
      <c r="BS10" s="107">
        <f t="shared" si="0"/>
        <v>167</v>
      </c>
      <c r="BT10" s="108" t="str">
        <f t="shared" si="1"/>
        <v>Phan Thị</v>
      </c>
      <c r="BU10" s="108" t="str">
        <f t="shared" si="2"/>
        <v>Thúy</v>
      </c>
      <c r="BV10" s="73">
        <v>0</v>
      </c>
      <c r="BW10" s="73">
        <v>13.7</v>
      </c>
      <c r="BX10" s="73">
        <v>5.5</v>
      </c>
      <c r="BY10" s="73">
        <v>0</v>
      </c>
      <c r="BZ10" s="73">
        <v>0</v>
      </c>
      <c r="CA10" s="73">
        <v>120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5">
        <v>139.19999999999999</v>
      </c>
      <c r="CI10" s="73">
        <v>0</v>
      </c>
      <c r="CJ10" s="73">
        <v>2.6</v>
      </c>
      <c r="CK10" s="73">
        <v>1.1000000000000001</v>
      </c>
      <c r="CL10" s="73">
        <v>0</v>
      </c>
      <c r="CM10" s="73">
        <v>0</v>
      </c>
      <c r="CN10" s="73">
        <v>30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20</v>
      </c>
      <c r="CU10" s="75">
        <v>53.7</v>
      </c>
      <c r="CV10" s="75">
        <v>192.89999999999998</v>
      </c>
      <c r="CW10" s="73">
        <v>30</v>
      </c>
      <c r="CX10" s="73">
        <v>0.9</v>
      </c>
      <c r="CY10" s="73">
        <v>0</v>
      </c>
      <c r="CZ10" s="73">
        <v>0.4</v>
      </c>
      <c r="DA10" s="73">
        <v>0</v>
      </c>
      <c r="DB10" s="73">
        <v>0</v>
      </c>
      <c r="DC10" s="73">
        <v>0</v>
      </c>
      <c r="DD10" s="75">
        <v>31.299999999999997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5">
        <v>0</v>
      </c>
      <c r="DM10" s="75">
        <v>31.299999999999997</v>
      </c>
    </row>
    <row r="11" spans="1:117" ht="30" customHeight="1" x14ac:dyDescent="0.2">
      <c r="A11" s="57">
        <v>168</v>
      </c>
      <c r="B11" s="148" t="s">
        <v>141</v>
      </c>
      <c r="C11" s="137" t="s">
        <v>76</v>
      </c>
      <c r="D11" s="138" t="s">
        <v>77</v>
      </c>
      <c r="E11" s="57">
        <v>3</v>
      </c>
      <c r="F11" s="57">
        <v>3</v>
      </c>
      <c r="G11" s="57">
        <v>3</v>
      </c>
      <c r="H11" s="62" t="s">
        <v>165</v>
      </c>
      <c r="I11" s="62" t="s">
        <v>165</v>
      </c>
      <c r="J11" s="57" t="s">
        <v>33</v>
      </c>
      <c r="K11" s="64">
        <v>5.08</v>
      </c>
      <c r="L11" s="57">
        <v>270</v>
      </c>
      <c r="M11" s="65" t="s">
        <v>5</v>
      </c>
      <c r="N11" s="57" t="s">
        <v>104</v>
      </c>
      <c r="O11" s="57">
        <v>20</v>
      </c>
      <c r="P11" s="57"/>
      <c r="Q11" s="63">
        <v>54</v>
      </c>
      <c r="R11" s="66">
        <v>216</v>
      </c>
      <c r="S11" s="63">
        <v>124.60000000000001</v>
      </c>
      <c r="T11" s="63">
        <v>74.800000000000011</v>
      </c>
      <c r="U11" s="66">
        <v>199.40000000000003</v>
      </c>
      <c r="V11" s="63">
        <v>0</v>
      </c>
      <c r="W11" s="63">
        <v>0</v>
      </c>
      <c r="X11" s="63">
        <v>20</v>
      </c>
      <c r="Y11" s="63">
        <v>0</v>
      </c>
      <c r="Z11" s="63">
        <v>0</v>
      </c>
      <c r="AA11" s="64">
        <v>219.40000000000003</v>
      </c>
      <c r="AB11" s="67">
        <v>-16.599999999999966</v>
      </c>
      <c r="AC11" s="63">
        <v>20</v>
      </c>
      <c r="AD11" s="63">
        <v>3.4000000000000341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4">
        <v>0</v>
      </c>
      <c r="AL11" s="63">
        <v>0</v>
      </c>
      <c r="AM11" s="63">
        <v>0</v>
      </c>
      <c r="AN11" s="63">
        <v>-20</v>
      </c>
      <c r="AO11" s="63">
        <v>0</v>
      </c>
      <c r="AP11" s="63">
        <v>0</v>
      </c>
      <c r="AQ11" s="63" t="s">
        <v>126</v>
      </c>
      <c r="AR11" s="63">
        <v>11.389782886334716</v>
      </c>
      <c r="AS11" s="68">
        <v>0</v>
      </c>
      <c r="AT11" s="63">
        <v>0</v>
      </c>
      <c r="AU11" s="69">
        <v>85000</v>
      </c>
      <c r="AV11" s="70">
        <v>0</v>
      </c>
      <c r="AW11" s="63">
        <v>0</v>
      </c>
      <c r="AX11" s="70">
        <v>70000</v>
      </c>
      <c r="AY11" s="70">
        <v>0</v>
      </c>
      <c r="AZ11" s="70">
        <v>0</v>
      </c>
      <c r="BA11" s="70"/>
      <c r="BB11" s="70">
        <v>1005549</v>
      </c>
      <c r="BC11" s="70"/>
      <c r="BD11" s="70">
        <v>0</v>
      </c>
      <c r="BE11" s="70"/>
      <c r="BF11" s="70"/>
      <c r="BG11" s="70"/>
      <c r="BH11" s="71">
        <v>0</v>
      </c>
      <c r="BI11" s="70">
        <v>1005549</v>
      </c>
      <c r="BJ11" s="72">
        <v>0</v>
      </c>
      <c r="BK11" s="69">
        <v>0</v>
      </c>
      <c r="BL11" s="69">
        <v>0</v>
      </c>
      <c r="BM11" s="70">
        <v>85000</v>
      </c>
      <c r="BN11" s="70">
        <v>0</v>
      </c>
      <c r="BO11" s="70">
        <v>0</v>
      </c>
      <c r="BP11" s="70">
        <v>70000</v>
      </c>
      <c r="BQ11" s="70">
        <v>0</v>
      </c>
      <c r="BR11" s="70">
        <v>0</v>
      </c>
      <c r="BS11" s="107">
        <f t="shared" si="0"/>
        <v>168</v>
      </c>
      <c r="BT11" s="108" t="str">
        <f t="shared" si="1"/>
        <v>Nguyễn Thị Bích</v>
      </c>
      <c r="BU11" s="108" t="str">
        <f t="shared" si="2"/>
        <v>Yên</v>
      </c>
      <c r="BV11" s="73">
        <v>0</v>
      </c>
      <c r="BW11" s="73">
        <v>2.2999999999999998</v>
      </c>
      <c r="BX11" s="73">
        <v>0.9</v>
      </c>
      <c r="BY11" s="73">
        <v>0</v>
      </c>
      <c r="BZ11" s="73">
        <v>0</v>
      </c>
      <c r="CA11" s="73">
        <v>22</v>
      </c>
      <c r="CB11" s="73">
        <v>0</v>
      </c>
      <c r="CC11" s="73">
        <v>8</v>
      </c>
      <c r="CD11" s="73">
        <v>0</v>
      </c>
      <c r="CE11" s="73">
        <v>0</v>
      </c>
      <c r="CF11" s="73">
        <v>0</v>
      </c>
      <c r="CG11" s="73">
        <v>0</v>
      </c>
      <c r="CH11" s="75">
        <v>33.200000000000003</v>
      </c>
      <c r="CI11" s="73">
        <v>0</v>
      </c>
      <c r="CJ11" s="73">
        <v>4.5</v>
      </c>
      <c r="CK11" s="73">
        <v>1.9</v>
      </c>
      <c r="CL11" s="73">
        <v>0</v>
      </c>
      <c r="CM11" s="73">
        <v>0</v>
      </c>
      <c r="CN11" s="73">
        <v>69</v>
      </c>
      <c r="CO11" s="73">
        <v>0</v>
      </c>
      <c r="CP11" s="73">
        <v>16</v>
      </c>
      <c r="CQ11" s="73">
        <v>0</v>
      </c>
      <c r="CR11" s="73">
        <v>0</v>
      </c>
      <c r="CS11" s="73">
        <v>0</v>
      </c>
      <c r="CT11" s="73">
        <v>20</v>
      </c>
      <c r="CU11" s="75">
        <v>111.4</v>
      </c>
      <c r="CV11" s="75">
        <v>144.60000000000002</v>
      </c>
      <c r="CW11" s="73">
        <v>73.5</v>
      </c>
      <c r="CX11" s="73">
        <v>0.9</v>
      </c>
      <c r="CY11" s="73">
        <v>0</v>
      </c>
      <c r="CZ11" s="73">
        <v>0.4</v>
      </c>
      <c r="DA11" s="73">
        <v>0</v>
      </c>
      <c r="DB11" s="73">
        <v>0</v>
      </c>
      <c r="DC11" s="73">
        <v>0</v>
      </c>
      <c r="DD11" s="75">
        <v>74.800000000000011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0</v>
      </c>
      <c r="DL11" s="75">
        <v>0</v>
      </c>
      <c r="DM11" s="75">
        <v>74.800000000000011</v>
      </c>
    </row>
    <row r="12" spans="1:117" ht="30.75" customHeight="1" x14ac:dyDescent="0.2">
      <c r="A12" s="106">
        <v>169</v>
      </c>
      <c r="B12" s="148" t="s">
        <v>142</v>
      </c>
      <c r="C12" s="137" t="s">
        <v>108</v>
      </c>
      <c r="D12" s="138" t="s">
        <v>78</v>
      </c>
      <c r="E12" s="57">
        <v>3</v>
      </c>
      <c r="F12" s="57">
        <v>3</v>
      </c>
      <c r="G12" s="57">
        <v>3</v>
      </c>
      <c r="H12" s="62" t="s">
        <v>165</v>
      </c>
      <c r="I12" s="62" t="s">
        <v>165</v>
      </c>
      <c r="J12" s="57" t="s">
        <v>125</v>
      </c>
      <c r="K12" s="64">
        <v>4.6500000000000004</v>
      </c>
      <c r="L12" s="57">
        <v>270</v>
      </c>
      <c r="M12" s="77" t="s">
        <v>177</v>
      </c>
      <c r="N12" s="57" t="s">
        <v>104</v>
      </c>
      <c r="O12" s="57">
        <v>20</v>
      </c>
      <c r="P12" s="57"/>
      <c r="Q12" s="63">
        <v>54</v>
      </c>
      <c r="R12" s="66">
        <v>216</v>
      </c>
      <c r="S12" s="63">
        <v>62.5</v>
      </c>
      <c r="T12" s="63">
        <v>0</v>
      </c>
      <c r="U12" s="66">
        <v>62.5</v>
      </c>
      <c r="V12" s="63">
        <v>0</v>
      </c>
      <c r="W12" s="63">
        <v>0</v>
      </c>
      <c r="X12" s="63">
        <v>40</v>
      </c>
      <c r="Y12" s="63">
        <v>0</v>
      </c>
      <c r="Z12" s="63">
        <v>0</v>
      </c>
      <c r="AA12" s="64">
        <v>102.5</v>
      </c>
      <c r="AB12" s="67">
        <v>-153.5</v>
      </c>
      <c r="AC12" s="63">
        <v>40</v>
      </c>
      <c r="AD12" s="63">
        <v>-113.5</v>
      </c>
      <c r="AE12" s="63">
        <v>-113.5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4">
        <v>0</v>
      </c>
      <c r="AL12" s="63">
        <v>0</v>
      </c>
      <c r="AM12" s="63">
        <v>0</v>
      </c>
      <c r="AN12" s="63">
        <v>-40</v>
      </c>
      <c r="AO12" s="63">
        <v>0</v>
      </c>
      <c r="AP12" s="63">
        <v>0</v>
      </c>
      <c r="AQ12" s="63" t="s">
        <v>126</v>
      </c>
      <c r="AR12" s="63">
        <v>0</v>
      </c>
      <c r="AS12" s="68">
        <v>0</v>
      </c>
      <c r="AT12" s="63">
        <v>0</v>
      </c>
      <c r="AU12" s="69">
        <v>85000</v>
      </c>
      <c r="AV12" s="70">
        <v>0</v>
      </c>
      <c r="AW12" s="63">
        <v>0</v>
      </c>
      <c r="AX12" s="70">
        <v>66000</v>
      </c>
      <c r="AY12" s="70">
        <v>0</v>
      </c>
      <c r="AZ12" s="70">
        <v>0</v>
      </c>
      <c r="BA12" s="70"/>
      <c r="BB12" s="70">
        <v>2265972</v>
      </c>
      <c r="BC12" s="70"/>
      <c r="BD12" s="70">
        <v>0</v>
      </c>
      <c r="BE12" s="70"/>
      <c r="BF12" s="70"/>
      <c r="BG12" s="70"/>
      <c r="BH12" s="71">
        <v>0</v>
      </c>
      <c r="BI12" s="70">
        <v>2265972</v>
      </c>
      <c r="BJ12" s="72">
        <v>0.333235466823253</v>
      </c>
      <c r="BK12" s="69">
        <v>79.618757148303445</v>
      </c>
      <c r="BL12" s="69">
        <v>79.618757148303445</v>
      </c>
      <c r="BM12" s="70">
        <v>85000</v>
      </c>
      <c r="BN12" s="70">
        <v>6767594.3576057926</v>
      </c>
      <c r="BO12" s="70">
        <v>0</v>
      </c>
      <c r="BP12" s="70">
        <v>66000</v>
      </c>
      <c r="BQ12" s="70">
        <v>0</v>
      </c>
      <c r="BR12" s="70">
        <v>6767594.3576057926</v>
      </c>
      <c r="BS12" s="107">
        <f t="shared" si="0"/>
        <v>169</v>
      </c>
      <c r="BT12" s="108" t="str">
        <f t="shared" si="1"/>
        <v>Phạm Văn</v>
      </c>
      <c r="BU12" s="108" t="str">
        <f t="shared" si="2"/>
        <v>Hội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5">
        <v>0</v>
      </c>
      <c r="CI12" s="73">
        <v>0</v>
      </c>
      <c r="CJ12" s="73">
        <v>1.8</v>
      </c>
      <c r="CK12" s="73">
        <v>0.7</v>
      </c>
      <c r="CL12" s="73">
        <v>0</v>
      </c>
      <c r="CM12" s="73">
        <v>0</v>
      </c>
      <c r="CN12" s="73">
        <v>60</v>
      </c>
      <c r="CO12" s="73">
        <v>0</v>
      </c>
      <c r="CP12" s="73">
        <v>0</v>
      </c>
      <c r="CQ12" s="73">
        <v>0</v>
      </c>
      <c r="CR12" s="73">
        <v>0</v>
      </c>
      <c r="CS12" s="73">
        <v>0</v>
      </c>
      <c r="CT12" s="73">
        <v>40</v>
      </c>
      <c r="CU12" s="75">
        <v>102.5</v>
      </c>
      <c r="CV12" s="75">
        <v>102.5</v>
      </c>
      <c r="CW12" s="73">
        <v>0</v>
      </c>
      <c r="CX12" s="73">
        <v>0</v>
      </c>
      <c r="CY12" s="73">
        <v>0</v>
      </c>
      <c r="CZ12" s="73">
        <v>0</v>
      </c>
      <c r="DA12" s="73">
        <v>0</v>
      </c>
      <c r="DB12" s="73">
        <v>0</v>
      </c>
      <c r="DC12" s="73">
        <v>0</v>
      </c>
      <c r="DD12" s="75">
        <v>0</v>
      </c>
      <c r="DE12" s="73">
        <v>0</v>
      </c>
      <c r="DF12" s="73">
        <v>0</v>
      </c>
      <c r="DG12" s="73">
        <v>0</v>
      </c>
      <c r="DH12" s="73">
        <v>0</v>
      </c>
      <c r="DI12" s="73">
        <v>0</v>
      </c>
      <c r="DJ12" s="73">
        <v>0</v>
      </c>
      <c r="DK12" s="73">
        <v>0</v>
      </c>
      <c r="DL12" s="75">
        <v>0</v>
      </c>
      <c r="DM12" s="75">
        <v>0</v>
      </c>
    </row>
    <row r="13" spans="1:117" ht="30" customHeight="1" x14ac:dyDescent="0.2">
      <c r="A13" s="57">
        <v>170</v>
      </c>
      <c r="B13" s="148" t="s">
        <v>144</v>
      </c>
      <c r="C13" s="137" t="s">
        <v>133</v>
      </c>
      <c r="D13" s="138" t="s">
        <v>117</v>
      </c>
      <c r="E13" s="57">
        <v>3</v>
      </c>
      <c r="F13" s="57">
        <v>3</v>
      </c>
      <c r="G13" s="57">
        <v>3</v>
      </c>
      <c r="H13" s="62" t="s">
        <v>165</v>
      </c>
      <c r="I13" s="62" t="s">
        <v>165</v>
      </c>
      <c r="J13" s="57" t="s">
        <v>125</v>
      </c>
      <c r="K13" s="64">
        <v>3.33</v>
      </c>
      <c r="L13" s="57">
        <v>270</v>
      </c>
      <c r="M13" s="77"/>
      <c r="N13" s="57" t="s">
        <v>102</v>
      </c>
      <c r="O13" s="57">
        <v>0</v>
      </c>
      <c r="P13" s="57"/>
      <c r="Q13" s="63">
        <v>0</v>
      </c>
      <c r="R13" s="66">
        <v>270</v>
      </c>
      <c r="S13" s="63">
        <v>186.9</v>
      </c>
      <c r="T13" s="63">
        <v>0</v>
      </c>
      <c r="U13" s="66">
        <v>186.9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4">
        <v>186.9</v>
      </c>
      <c r="AB13" s="67">
        <v>-83.1</v>
      </c>
      <c r="AC13" s="63"/>
      <c r="AD13" s="63">
        <v>-83.1</v>
      </c>
      <c r="AE13" s="63">
        <v>-83.1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4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 t="s">
        <v>126</v>
      </c>
      <c r="AR13" s="63">
        <v>0</v>
      </c>
      <c r="AS13" s="68">
        <v>0</v>
      </c>
      <c r="AT13" s="63">
        <v>0</v>
      </c>
      <c r="AU13" s="69">
        <v>80000</v>
      </c>
      <c r="AV13" s="70">
        <v>0</v>
      </c>
      <c r="AW13" s="63">
        <v>0</v>
      </c>
      <c r="AX13" s="70">
        <v>66000</v>
      </c>
      <c r="AY13" s="70">
        <v>0</v>
      </c>
      <c r="AZ13" s="70">
        <v>0</v>
      </c>
      <c r="BA13" s="70"/>
      <c r="BB13" s="70"/>
      <c r="BC13" s="70"/>
      <c r="BD13" s="70">
        <v>0</v>
      </c>
      <c r="BE13" s="70"/>
      <c r="BF13" s="70"/>
      <c r="BG13" s="70"/>
      <c r="BH13" s="71">
        <v>0</v>
      </c>
      <c r="BI13" s="70">
        <v>0</v>
      </c>
      <c r="BJ13" s="72">
        <v>0.24398120963006451</v>
      </c>
      <c r="BK13" s="69">
        <v>58.293556995806306</v>
      </c>
      <c r="BL13" s="69">
        <v>58.293556995806306</v>
      </c>
      <c r="BM13" s="70">
        <v>80000</v>
      </c>
      <c r="BN13" s="70">
        <v>4663484.5596645046</v>
      </c>
      <c r="BO13" s="70">
        <v>0</v>
      </c>
      <c r="BP13" s="70">
        <v>66000</v>
      </c>
      <c r="BQ13" s="70">
        <v>0</v>
      </c>
      <c r="BR13" s="70">
        <v>4663484.5596645046</v>
      </c>
      <c r="BS13" s="107">
        <f t="shared" si="0"/>
        <v>170</v>
      </c>
      <c r="BT13" s="108" t="str">
        <f t="shared" si="1"/>
        <v>Nguyễn Tuyết</v>
      </c>
      <c r="BU13" s="108" t="str">
        <f t="shared" si="2"/>
        <v>Lan</v>
      </c>
      <c r="BV13" s="73">
        <v>0</v>
      </c>
      <c r="BW13" s="73">
        <v>34.4</v>
      </c>
      <c r="BX13" s="73">
        <v>13.7</v>
      </c>
      <c r="BY13" s="73">
        <v>0</v>
      </c>
      <c r="BZ13" s="73">
        <v>0</v>
      </c>
      <c r="CA13" s="73">
        <v>138.80000000000001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5">
        <v>186.9</v>
      </c>
      <c r="CI13" s="73">
        <v>0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v>0</v>
      </c>
      <c r="CS13" s="73">
        <v>0</v>
      </c>
      <c r="CT13" s="73">
        <v>0</v>
      </c>
      <c r="CU13" s="75">
        <v>0</v>
      </c>
      <c r="CV13" s="75">
        <v>186.9</v>
      </c>
      <c r="CW13" s="73">
        <v>0</v>
      </c>
      <c r="CX13" s="73">
        <v>0</v>
      </c>
      <c r="CY13" s="73">
        <v>0</v>
      </c>
      <c r="CZ13" s="73">
        <v>0</v>
      </c>
      <c r="DA13" s="73">
        <v>0</v>
      </c>
      <c r="DB13" s="73">
        <v>0</v>
      </c>
      <c r="DC13" s="73">
        <v>0</v>
      </c>
      <c r="DD13" s="75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5">
        <v>0</v>
      </c>
      <c r="DM13" s="75">
        <v>0</v>
      </c>
    </row>
    <row r="14" spans="1:117" ht="30" customHeight="1" x14ac:dyDescent="0.2">
      <c r="A14" s="106">
        <v>171</v>
      </c>
      <c r="B14" s="148" t="s">
        <v>145</v>
      </c>
      <c r="C14" s="137" t="s">
        <v>10</v>
      </c>
      <c r="D14" s="138" t="s">
        <v>98</v>
      </c>
      <c r="E14" s="57">
        <v>3</v>
      </c>
      <c r="F14" s="57">
        <v>3</v>
      </c>
      <c r="G14" s="57">
        <v>3</v>
      </c>
      <c r="H14" s="62" t="s">
        <v>165</v>
      </c>
      <c r="I14" s="62" t="s">
        <v>165</v>
      </c>
      <c r="J14" s="57" t="s">
        <v>33</v>
      </c>
      <c r="K14" s="64">
        <v>5.42</v>
      </c>
      <c r="L14" s="57">
        <v>270</v>
      </c>
      <c r="M14" s="77" t="s">
        <v>39</v>
      </c>
      <c r="N14" s="57" t="s">
        <v>116</v>
      </c>
      <c r="O14" s="57">
        <v>70</v>
      </c>
      <c r="P14" s="57"/>
      <c r="Q14" s="63">
        <v>189</v>
      </c>
      <c r="R14" s="66">
        <v>81</v>
      </c>
      <c r="S14" s="63">
        <v>73.5</v>
      </c>
      <c r="T14" s="63">
        <v>0</v>
      </c>
      <c r="U14" s="66">
        <v>73.5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4">
        <v>73.5</v>
      </c>
      <c r="AB14" s="67">
        <v>-7.5</v>
      </c>
      <c r="AC14" s="63"/>
      <c r="AD14" s="63">
        <v>-7.5</v>
      </c>
      <c r="AE14" s="63">
        <v>-7.5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4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 t="s">
        <v>126</v>
      </c>
      <c r="AR14" s="63">
        <v>0</v>
      </c>
      <c r="AS14" s="68">
        <v>0</v>
      </c>
      <c r="AT14" s="63">
        <v>0</v>
      </c>
      <c r="AU14" s="69">
        <v>90000</v>
      </c>
      <c r="AV14" s="70">
        <v>0</v>
      </c>
      <c r="AW14" s="63">
        <v>0</v>
      </c>
      <c r="AX14" s="70">
        <v>70000</v>
      </c>
      <c r="AY14" s="70">
        <v>0</v>
      </c>
      <c r="AZ14" s="70">
        <v>0</v>
      </c>
      <c r="BA14" s="70"/>
      <c r="BB14" s="70"/>
      <c r="BC14" s="70"/>
      <c r="BD14" s="70">
        <v>0</v>
      </c>
      <c r="BE14" s="70"/>
      <c r="BF14" s="70"/>
      <c r="BG14" s="70"/>
      <c r="BH14" s="71">
        <v>0</v>
      </c>
      <c r="BI14" s="70">
        <v>0</v>
      </c>
      <c r="BJ14" s="72">
        <v>2.2019964768056365E-2</v>
      </c>
      <c r="BK14" s="69">
        <v>5.2611513534121217</v>
      </c>
      <c r="BL14" s="69">
        <v>5.2611513534121217</v>
      </c>
      <c r="BM14" s="70">
        <v>90000</v>
      </c>
      <c r="BN14" s="70">
        <v>473503.62180709094</v>
      </c>
      <c r="BO14" s="70">
        <v>0</v>
      </c>
      <c r="BP14" s="70">
        <v>70000</v>
      </c>
      <c r="BQ14" s="70">
        <v>0</v>
      </c>
      <c r="BR14" s="70">
        <v>473503.62180709094</v>
      </c>
      <c r="BS14" s="107">
        <f t="shared" si="0"/>
        <v>171</v>
      </c>
      <c r="BT14" s="108" t="str">
        <f t="shared" si="1"/>
        <v>Nguyễn Đình</v>
      </c>
      <c r="BU14" s="108" t="str">
        <f t="shared" si="2"/>
        <v>Thi</v>
      </c>
      <c r="BV14" s="73">
        <v>0</v>
      </c>
      <c r="BW14" s="73">
        <v>8.5</v>
      </c>
      <c r="BX14" s="73">
        <v>3.4</v>
      </c>
      <c r="BY14" s="73">
        <v>0</v>
      </c>
      <c r="BZ14" s="73">
        <v>0</v>
      </c>
      <c r="CA14" s="73">
        <v>30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5">
        <v>41.9</v>
      </c>
      <c r="CI14" s="73">
        <v>0</v>
      </c>
      <c r="CJ14" s="73">
        <v>1.1000000000000001</v>
      </c>
      <c r="CK14" s="73">
        <v>0.5</v>
      </c>
      <c r="CL14" s="73">
        <v>0</v>
      </c>
      <c r="CM14" s="73">
        <v>0</v>
      </c>
      <c r="CN14" s="73">
        <v>30</v>
      </c>
      <c r="CO14" s="73">
        <v>0</v>
      </c>
      <c r="CP14" s="73">
        <v>0</v>
      </c>
      <c r="CQ14" s="73">
        <v>0</v>
      </c>
      <c r="CR14" s="73">
        <v>0</v>
      </c>
      <c r="CS14" s="73">
        <v>0</v>
      </c>
      <c r="CT14" s="73">
        <v>0</v>
      </c>
      <c r="CU14" s="75">
        <v>31.6</v>
      </c>
      <c r="CV14" s="75">
        <v>73.5</v>
      </c>
      <c r="CW14" s="73">
        <v>0</v>
      </c>
      <c r="CX14" s="73">
        <v>0</v>
      </c>
      <c r="CY14" s="73">
        <v>0</v>
      </c>
      <c r="CZ14" s="73">
        <v>0</v>
      </c>
      <c r="DA14" s="73">
        <v>0</v>
      </c>
      <c r="DB14" s="73">
        <v>0</v>
      </c>
      <c r="DC14" s="73">
        <v>0</v>
      </c>
      <c r="DD14" s="75">
        <v>0</v>
      </c>
      <c r="DE14" s="73">
        <v>0</v>
      </c>
      <c r="DF14" s="73">
        <v>0</v>
      </c>
      <c r="DG14" s="73">
        <v>0</v>
      </c>
      <c r="DH14" s="73">
        <v>0</v>
      </c>
      <c r="DI14" s="73">
        <v>0</v>
      </c>
      <c r="DJ14" s="73">
        <v>0</v>
      </c>
      <c r="DK14" s="73">
        <v>0</v>
      </c>
      <c r="DL14" s="75">
        <v>0</v>
      </c>
      <c r="DM14" s="75">
        <v>0</v>
      </c>
    </row>
    <row r="15" spans="1:117" ht="25.5" customHeight="1" x14ac:dyDescent="0.2">
      <c r="A15" s="57">
        <v>172</v>
      </c>
      <c r="B15" s="148" t="s">
        <v>146</v>
      </c>
      <c r="C15" s="137" t="s">
        <v>134</v>
      </c>
      <c r="D15" s="138" t="s">
        <v>49</v>
      </c>
      <c r="E15" s="57">
        <v>3</v>
      </c>
      <c r="F15" s="57">
        <v>3</v>
      </c>
      <c r="G15" s="57">
        <v>3</v>
      </c>
      <c r="H15" s="62" t="s">
        <v>165</v>
      </c>
      <c r="I15" s="62" t="s">
        <v>165</v>
      </c>
      <c r="J15" s="57" t="s">
        <v>32</v>
      </c>
      <c r="K15" s="64">
        <v>6.92</v>
      </c>
      <c r="L15" s="57">
        <v>270</v>
      </c>
      <c r="M15" s="76"/>
      <c r="N15" s="57" t="s">
        <v>102</v>
      </c>
      <c r="O15" s="57">
        <v>0</v>
      </c>
      <c r="P15" s="57"/>
      <c r="Q15" s="63">
        <v>0</v>
      </c>
      <c r="R15" s="66">
        <v>270</v>
      </c>
      <c r="S15" s="63">
        <v>227.10000000000002</v>
      </c>
      <c r="T15" s="63">
        <v>69.5</v>
      </c>
      <c r="U15" s="66">
        <v>296.60000000000002</v>
      </c>
      <c r="V15" s="63">
        <v>0</v>
      </c>
      <c r="W15" s="63">
        <v>0</v>
      </c>
      <c r="X15" s="63">
        <v>20</v>
      </c>
      <c r="Y15" s="63">
        <v>0</v>
      </c>
      <c r="Z15" s="63">
        <v>60</v>
      </c>
      <c r="AA15" s="64">
        <v>376.6</v>
      </c>
      <c r="AB15" s="67">
        <v>26.600000000000023</v>
      </c>
      <c r="AC15" s="63"/>
      <c r="AD15" s="63">
        <v>26.600000000000023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4">
        <v>0</v>
      </c>
      <c r="AL15" s="63">
        <v>0</v>
      </c>
      <c r="AM15" s="63">
        <v>0</v>
      </c>
      <c r="AN15" s="63">
        <v>-20</v>
      </c>
      <c r="AO15" s="63">
        <v>0</v>
      </c>
      <c r="AP15" s="63">
        <v>-60</v>
      </c>
      <c r="AQ15" s="63" t="s">
        <v>126</v>
      </c>
      <c r="AR15" s="63">
        <v>89.108301404853137</v>
      </c>
      <c r="AS15" s="68">
        <v>0</v>
      </c>
      <c r="AT15" s="63">
        <v>0</v>
      </c>
      <c r="AU15" s="69">
        <v>100000</v>
      </c>
      <c r="AV15" s="70">
        <v>0</v>
      </c>
      <c r="AW15" s="63">
        <v>0</v>
      </c>
      <c r="AX15" s="70">
        <v>80000</v>
      </c>
      <c r="AY15" s="70">
        <v>0</v>
      </c>
      <c r="AZ15" s="70">
        <v>0</v>
      </c>
      <c r="BA15" s="70"/>
      <c r="BB15" s="70"/>
      <c r="BC15" s="70"/>
      <c r="BD15" s="70">
        <v>0</v>
      </c>
      <c r="BE15" s="70"/>
      <c r="BF15" s="70"/>
      <c r="BG15" s="70"/>
      <c r="BH15" s="71">
        <v>0</v>
      </c>
      <c r="BI15" s="70">
        <v>0</v>
      </c>
      <c r="BJ15" s="72">
        <v>0</v>
      </c>
      <c r="BK15" s="69">
        <v>0</v>
      </c>
      <c r="BL15" s="69">
        <v>0</v>
      </c>
      <c r="BM15" s="70">
        <v>100000</v>
      </c>
      <c r="BN15" s="70">
        <v>0</v>
      </c>
      <c r="BO15" s="70">
        <v>0</v>
      </c>
      <c r="BP15" s="70">
        <v>80000</v>
      </c>
      <c r="BQ15" s="70">
        <v>0</v>
      </c>
      <c r="BR15" s="70">
        <v>0</v>
      </c>
      <c r="BS15" s="107">
        <f t="shared" si="0"/>
        <v>172</v>
      </c>
      <c r="BT15" s="108" t="str">
        <f t="shared" si="1"/>
        <v>Ngô Thế</v>
      </c>
      <c r="BU15" s="108" t="str">
        <f t="shared" si="2"/>
        <v>Ân</v>
      </c>
      <c r="BV15" s="73">
        <v>0</v>
      </c>
      <c r="BW15" s="73">
        <v>29.4</v>
      </c>
      <c r="BX15" s="73">
        <v>11.9</v>
      </c>
      <c r="BY15" s="73">
        <v>0</v>
      </c>
      <c r="BZ15" s="73">
        <v>0</v>
      </c>
      <c r="CA15" s="73">
        <v>123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5">
        <v>164.3</v>
      </c>
      <c r="CI15" s="73">
        <v>0</v>
      </c>
      <c r="CJ15" s="73">
        <v>2</v>
      </c>
      <c r="CK15" s="73">
        <v>0.8</v>
      </c>
      <c r="CL15" s="73">
        <v>0</v>
      </c>
      <c r="CM15" s="73">
        <v>0</v>
      </c>
      <c r="CN15" s="73">
        <v>45</v>
      </c>
      <c r="CO15" s="73">
        <v>0</v>
      </c>
      <c r="CP15" s="73">
        <v>15</v>
      </c>
      <c r="CQ15" s="73">
        <v>0</v>
      </c>
      <c r="CR15" s="73">
        <v>0</v>
      </c>
      <c r="CS15" s="73">
        <v>0</v>
      </c>
      <c r="CT15" s="73">
        <v>20</v>
      </c>
      <c r="CU15" s="75">
        <v>82.8</v>
      </c>
      <c r="CV15" s="75">
        <v>247.10000000000002</v>
      </c>
      <c r="CW15" s="73">
        <v>67.5</v>
      </c>
      <c r="CX15" s="73">
        <v>1.4</v>
      </c>
      <c r="CY15" s="73">
        <v>0</v>
      </c>
      <c r="CZ15" s="73">
        <v>0.6</v>
      </c>
      <c r="DA15" s="73">
        <v>0</v>
      </c>
      <c r="DB15" s="73">
        <v>0</v>
      </c>
      <c r="DC15" s="73">
        <v>0</v>
      </c>
      <c r="DD15" s="75">
        <v>69.5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60</v>
      </c>
      <c r="DL15" s="75">
        <v>60</v>
      </c>
      <c r="DM15" s="75">
        <v>129.5</v>
      </c>
    </row>
    <row r="16" spans="1:117" ht="31.5" customHeight="1" x14ac:dyDescent="0.2">
      <c r="A16" s="106">
        <v>173</v>
      </c>
      <c r="B16" s="148" t="s">
        <v>147</v>
      </c>
      <c r="C16" s="137" t="s">
        <v>14</v>
      </c>
      <c r="D16" s="138" t="s">
        <v>8</v>
      </c>
      <c r="E16" s="57">
        <v>3</v>
      </c>
      <c r="F16" s="57">
        <v>3</v>
      </c>
      <c r="G16" s="57">
        <v>3</v>
      </c>
      <c r="H16" s="62" t="s">
        <v>165</v>
      </c>
      <c r="I16" s="62" t="s">
        <v>165</v>
      </c>
      <c r="J16" s="57" t="s">
        <v>32</v>
      </c>
      <c r="K16" s="64">
        <v>8</v>
      </c>
      <c r="L16" s="57">
        <v>270</v>
      </c>
      <c r="M16" s="76" t="s">
        <v>178</v>
      </c>
      <c r="N16" s="57" t="s">
        <v>148</v>
      </c>
      <c r="O16" s="57">
        <v>80</v>
      </c>
      <c r="P16" s="57">
        <v>5</v>
      </c>
      <c r="Q16" s="63">
        <v>90</v>
      </c>
      <c r="R16" s="66">
        <v>22.5</v>
      </c>
      <c r="S16" s="63">
        <v>0</v>
      </c>
      <c r="T16" s="63">
        <v>0</v>
      </c>
      <c r="U16" s="66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4">
        <v>0</v>
      </c>
      <c r="AB16" s="67">
        <v>-22.5</v>
      </c>
      <c r="AC16" s="63"/>
      <c r="AD16" s="63">
        <v>-22.5</v>
      </c>
      <c r="AE16" s="63">
        <v>-22.5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4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 t="s">
        <v>126</v>
      </c>
      <c r="AR16" s="63">
        <v>0</v>
      </c>
      <c r="AS16" s="68">
        <v>0</v>
      </c>
      <c r="AT16" s="63">
        <v>0</v>
      </c>
      <c r="AU16" s="69">
        <v>100000</v>
      </c>
      <c r="AV16" s="70">
        <v>0</v>
      </c>
      <c r="AW16" s="63">
        <v>0</v>
      </c>
      <c r="AX16" s="70">
        <v>80000</v>
      </c>
      <c r="AY16" s="70">
        <v>0</v>
      </c>
      <c r="AZ16" s="70">
        <v>0</v>
      </c>
      <c r="BA16" s="70"/>
      <c r="BB16" s="70"/>
      <c r="BC16" s="70"/>
      <c r="BD16" s="70">
        <v>0</v>
      </c>
      <c r="BE16" s="70"/>
      <c r="BF16" s="70"/>
      <c r="BG16" s="70"/>
      <c r="BH16" s="71">
        <v>0</v>
      </c>
      <c r="BI16" s="70">
        <v>0</v>
      </c>
      <c r="BJ16" s="72">
        <v>6.6059894304169101E-2</v>
      </c>
      <c r="BK16" s="69">
        <v>15.783454060236366</v>
      </c>
      <c r="BL16" s="69">
        <v>15.783454060236366</v>
      </c>
      <c r="BM16" s="70">
        <v>100000</v>
      </c>
      <c r="BN16" s="70">
        <v>1578345.4060236367</v>
      </c>
      <c r="BO16" s="70">
        <v>0</v>
      </c>
      <c r="BP16" s="70">
        <v>80000</v>
      </c>
      <c r="BQ16" s="70">
        <v>0</v>
      </c>
      <c r="BR16" s="70">
        <v>1578345.4060236367</v>
      </c>
      <c r="BS16" s="107">
        <f t="shared" si="0"/>
        <v>173</v>
      </c>
      <c r="BT16" s="108" t="str">
        <f t="shared" si="1"/>
        <v>Trần Đức</v>
      </c>
      <c r="BU16" s="108" t="str">
        <f t="shared" si="2"/>
        <v>Viên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5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5">
        <v>0</v>
      </c>
      <c r="CV16" s="75">
        <v>0</v>
      </c>
      <c r="CW16" s="73">
        <v>0</v>
      </c>
      <c r="CX16" s="73">
        <v>0</v>
      </c>
      <c r="CY16" s="73">
        <v>0</v>
      </c>
      <c r="CZ16" s="73">
        <v>0</v>
      </c>
      <c r="DA16" s="73">
        <v>0</v>
      </c>
      <c r="DB16" s="73">
        <v>0</v>
      </c>
      <c r="DC16" s="73">
        <v>0</v>
      </c>
      <c r="DD16" s="75">
        <v>0</v>
      </c>
      <c r="DE16" s="73">
        <v>0</v>
      </c>
      <c r="DF16" s="73">
        <v>0</v>
      </c>
      <c r="DG16" s="73">
        <v>0</v>
      </c>
      <c r="DH16" s="73">
        <v>0</v>
      </c>
      <c r="DI16" s="73">
        <v>0</v>
      </c>
      <c r="DJ16" s="73">
        <v>0</v>
      </c>
      <c r="DK16" s="73">
        <v>0</v>
      </c>
      <c r="DL16" s="75">
        <v>0</v>
      </c>
      <c r="DM16" s="75">
        <v>0</v>
      </c>
    </row>
    <row r="17" spans="1:117" ht="24.75" customHeight="1" x14ac:dyDescent="0.2">
      <c r="A17" s="57">
        <v>174</v>
      </c>
      <c r="B17" s="148" t="s">
        <v>143</v>
      </c>
      <c r="C17" s="137" t="s">
        <v>79</v>
      </c>
      <c r="D17" s="138" t="s">
        <v>80</v>
      </c>
      <c r="E17" s="57">
        <v>3</v>
      </c>
      <c r="F17" s="57">
        <v>3</v>
      </c>
      <c r="G17" s="57">
        <v>3</v>
      </c>
      <c r="H17" s="62" t="s">
        <v>165</v>
      </c>
      <c r="I17" s="62" t="s">
        <v>165</v>
      </c>
      <c r="J17" s="57" t="s">
        <v>125</v>
      </c>
      <c r="K17" s="64">
        <v>3.66</v>
      </c>
      <c r="L17" s="57">
        <v>270</v>
      </c>
      <c r="M17" s="76"/>
      <c r="N17" s="57" t="s">
        <v>102</v>
      </c>
      <c r="O17" s="57">
        <v>0</v>
      </c>
      <c r="P17" s="57"/>
      <c r="Q17" s="63">
        <v>0</v>
      </c>
      <c r="R17" s="66">
        <v>270</v>
      </c>
      <c r="S17" s="63">
        <v>223.4</v>
      </c>
      <c r="T17" s="63">
        <v>0</v>
      </c>
      <c r="U17" s="66">
        <v>223.4</v>
      </c>
      <c r="V17" s="63">
        <v>0</v>
      </c>
      <c r="W17" s="63">
        <v>0</v>
      </c>
      <c r="X17" s="63">
        <v>20</v>
      </c>
      <c r="Y17" s="63">
        <v>0</v>
      </c>
      <c r="Z17" s="63">
        <v>0</v>
      </c>
      <c r="AA17" s="64">
        <v>243.4</v>
      </c>
      <c r="AB17" s="67">
        <v>-46.599999999999994</v>
      </c>
      <c r="AC17" s="63">
        <v>20</v>
      </c>
      <c r="AD17" s="63">
        <v>-26.599999999999994</v>
      </c>
      <c r="AE17" s="63">
        <v>-26.599999999999994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4">
        <v>0</v>
      </c>
      <c r="AL17" s="63">
        <v>0</v>
      </c>
      <c r="AM17" s="63">
        <v>0</v>
      </c>
      <c r="AN17" s="63">
        <v>-20</v>
      </c>
      <c r="AO17" s="63">
        <v>0</v>
      </c>
      <c r="AP17" s="63">
        <v>0</v>
      </c>
      <c r="AQ17" s="63" t="s">
        <v>126</v>
      </c>
      <c r="AR17" s="63">
        <v>0</v>
      </c>
      <c r="AS17" s="68">
        <v>0</v>
      </c>
      <c r="AT17" s="63">
        <v>0</v>
      </c>
      <c r="AU17" s="69">
        <v>80000</v>
      </c>
      <c r="AV17" s="70">
        <v>0</v>
      </c>
      <c r="AW17" s="63">
        <v>0</v>
      </c>
      <c r="AX17" s="70">
        <v>66000</v>
      </c>
      <c r="AY17" s="70">
        <v>0</v>
      </c>
      <c r="AZ17" s="70">
        <v>0</v>
      </c>
      <c r="BA17" s="70"/>
      <c r="BB17" s="70">
        <v>1050000</v>
      </c>
      <c r="BC17" s="70"/>
      <c r="BD17" s="70">
        <v>0</v>
      </c>
      <c r="BE17" s="70"/>
      <c r="BF17" s="70"/>
      <c r="BG17" s="70"/>
      <c r="BH17" s="71">
        <v>0</v>
      </c>
      <c r="BI17" s="70">
        <v>1050000</v>
      </c>
      <c r="BJ17" s="72">
        <v>7.8097475044039896E-2</v>
      </c>
      <c r="BK17" s="69">
        <v>18.65955013343499</v>
      </c>
      <c r="BL17" s="69">
        <v>18.65955013343499</v>
      </c>
      <c r="BM17" s="70">
        <v>80000</v>
      </c>
      <c r="BN17" s="70">
        <v>1492764.0106747993</v>
      </c>
      <c r="BO17" s="70">
        <v>0</v>
      </c>
      <c r="BP17" s="70">
        <v>66000</v>
      </c>
      <c r="BQ17" s="70">
        <v>0</v>
      </c>
      <c r="BR17" s="70">
        <v>1492764.0106747993</v>
      </c>
      <c r="BS17" s="107">
        <f t="shared" si="0"/>
        <v>174</v>
      </c>
      <c r="BT17" s="108" t="str">
        <f t="shared" si="1"/>
        <v>Phan Thị Hải</v>
      </c>
      <c r="BU17" s="108" t="str">
        <f t="shared" si="2"/>
        <v>Luyến</v>
      </c>
      <c r="BV17" s="73">
        <v>0</v>
      </c>
      <c r="BW17" s="73">
        <v>21</v>
      </c>
      <c r="BX17" s="73">
        <v>8.5</v>
      </c>
      <c r="BY17" s="73">
        <v>30</v>
      </c>
      <c r="BZ17" s="73">
        <v>0</v>
      </c>
      <c r="CA17" s="73">
        <v>88.8</v>
      </c>
      <c r="CB17" s="73">
        <v>0</v>
      </c>
      <c r="CC17" s="73">
        <v>8</v>
      </c>
      <c r="CD17" s="73">
        <v>0</v>
      </c>
      <c r="CE17" s="73">
        <v>0</v>
      </c>
      <c r="CF17" s="73">
        <v>0</v>
      </c>
      <c r="CG17" s="73">
        <v>0</v>
      </c>
      <c r="CH17" s="75">
        <v>156.30000000000001</v>
      </c>
      <c r="CI17" s="73">
        <v>0</v>
      </c>
      <c r="CJ17" s="73">
        <v>1.5</v>
      </c>
      <c r="CK17" s="73">
        <v>0.6</v>
      </c>
      <c r="CL17" s="73">
        <v>60</v>
      </c>
      <c r="CM17" s="73">
        <v>0</v>
      </c>
      <c r="CN17" s="73">
        <v>5</v>
      </c>
      <c r="CO17" s="73">
        <v>0</v>
      </c>
      <c r="CP17" s="73">
        <v>0</v>
      </c>
      <c r="CQ17" s="73">
        <v>0</v>
      </c>
      <c r="CR17" s="73">
        <v>0</v>
      </c>
      <c r="CS17" s="73">
        <v>0</v>
      </c>
      <c r="CT17" s="73">
        <v>20</v>
      </c>
      <c r="CU17" s="75">
        <v>87.1</v>
      </c>
      <c r="CV17" s="75">
        <v>243.4</v>
      </c>
      <c r="CW17" s="73">
        <v>0</v>
      </c>
      <c r="CX17" s="73">
        <v>0</v>
      </c>
      <c r="CY17" s="73">
        <v>0</v>
      </c>
      <c r="CZ17" s="73">
        <v>0</v>
      </c>
      <c r="DA17" s="73">
        <v>0</v>
      </c>
      <c r="DB17" s="73">
        <v>0</v>
      </c>
      <c r="DC17" s="73">
        <v>0</v>
      </c>
      <c r="DD17" s="75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5">
        <v>0</v>
      </c>
      <c r="DM17" s="75">
        <v>0</v>
      </c>
    </row>
    <row r="18" spans="1:117" ht="30" customHeight="1" x14ac:dyDescent="0.2">
      <c r="A18" s="106">
        <v>175</v>
      </c>
      <c r="B18" s="148" t="s">
        <v>21</v>
      </c>
      <c r="C18" s="137" t="s">
        <v>15</v>
      </c>
      <c r="D18" s="138" t="s">
        <v>131</v>
      </c>
      <c r="E18" s="57">
        <v>3</v>
      </c>
      <c r="F18" s="57">
        <v>3</v>
      </c>
      <c r="G18" s="57">
        <v>3</v>
      </c>
      <c r="H18" s="62" t="s">
        <v>165</v>
      </c>
      <c r="I18" s="62" t="s">
        <v>165</v>
      </c>
      <c r="J18" s="57" t="s">
        <v>125</v>
      </c>
      <c r="K18" s="64">
        <v>3.66</v>
      </c>
      <c r="L18" s="57">
        <v>270</v>
      </c>
      <c r="M18" s="77" t="s">
        <v>175</v>
      </c>
      <c r="N18" s="57" t="s">
        <v>102</v>
      </c>
      <c r="O18" s="57">
        <v>0</v>
      </c>
      <c r="P18" s="57">
        <v>5</v>
      </c>
      <c r="Q18" s="63">
        <v>0</v>
      </c>
      <c r="R18" s="66">
        <v>112.5</v>
      </c>
      <c r="S18" s="63">
        <v>81</v>
      </c>
      <c r="T18" s="63">
        <v>27.7</v>
      </c>
      <c r="U18" s="66">
        <v>108.7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4">
        <v>108.7</v>
      </c>
      <c r="AB18" s="67">
        <v>-3.7999999999999972</v>
      </c>
      <c r="AC18" s="63"/>
      <c r="AD18" s="63">
        <v>-3.7999999999999972</v>
      </c>
      <c r="AE18" s="63">
        <v>-3.7999999999999972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4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 t="s">
        <v>126</v>
      </c>
      <c r="AR18" s="63">
        <v>0</v>
      </c>
      <c r="AS18" s="68">
        <v>0</v>
      </c>
      <c r="AT18" s="63">
        <v>0</v>
      </c>
      <c r="AU18" s="69">
        <v>80000</v>
      </c>
      <c r="AV18" s="70">
        <v>0</v>
      </c>
      <c r="AW18" s="63">
        <v>0</v>
      </c>
      <c r="AX18" s="70">
        <v>66000</v>
      </c>
      <c r="AY18" s="70">
        <v>0</v>
      </c>
      <c r="AZ18" s="70">
        <v>0</v>
      </c>
      <c r="BA18" s="70"/>
      <c r="BB18" s="70"/>
      <c r="BC18" s="70"/>
      <c r="BD18" s="70">
        <v>0</v>
      </c>
      <c r="BE18" s="70"/>
      <c r="BF18" s="70"/>
      <c r="BG18" s="70"/>
      <c r="BH18" s="71">
        <v>0</v>
      </c>
      <c r="BI18" s="70">
        <v>0</v>
      </c>
      <c r="BJ18" s="72">
        <v>1.115678214914855E-2</v>
      </c>
      <c r="BK18" s="73">
        <v>2.6656500190621397</v>
      </c>
      <c r="BL18" s="73">
        <v>2.6656500190621397</v>
      </c>
      <c r="BM18" s="70">
        <v>80000</v>
      </c>
      <c r="BN18" s="70">
        <v>213252.00152497119</v>
      </c>
      <c r="BO18" s="74">
        <v>0</v>
      </c>
      <c r="BP18" s="70">
        <v>66000</v>
      </c>
      <c r="BQ18" s="70">
        <v>0</v>
      </c>
      <c r="BR18" s="70">
        <v>213252.00152497119</v>
      </c>
      <c r="BS18" s="107">
        <f>A18</f>
        <v>175</v>
      </c>
      <c r="BT18" s="108" t="str">
        <f>C18</f>
        <v>Trần Nguyên</v>
      </c>
      <c r="BU18" s="108" t="str">
        <f>D18</f>
        <v>Bằng</v>
      </c>
      <c r="BV18" s="73">
        <v>0</v>
      </c>
      <c r="BW18" s="73">
        <v>10.8</v>
      </c>
      <c r="BX18" s="73">
        <v>4.3</v>
      </c>
      <c r="BY18" s="73">
        <v>0</v>
      </c>
      <c r="BZ18" s="73">
        <v>0</v>
      </c>
      <c r="CA18" s="73">
        <v>50.9</v>
      </c>
      <c r="CB18" s="73">
        <v>0</v>
      </c>
      <c r="CC18" s="73">
        <v>15</v>
      </c>
      <c r="CD18" s="73">
        <v>0</v>
      </c>
      <c r="CE18" s="73">
        <v>0</v>
      </c>
      <c r="CF18" s="73">
        <v>0</v>
      </c>
      <c r="CG18" s="73">
        <v>0</v>
      </c>
      <c r="CH18" s="75">
        <v>81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v>0</v>
      </c>
      <c r="CS18" s="73">
        <v>0</v>
      </c>
      <c r="CT18" s="73">
        <v>0</v>
      </c>
      <c r="CU18" s="75">
        <v>0</v>
      </c>
      <c r="CV18" s="75">
        <v>81</v>
      </c>
      <c r="CW18" s="73">
        <v>27</v>
      </c>
      <c r="CX18" s="73">
        <v>0.5</v>
      </c>
      <c r="CY18" s="73">
        <v>0</v>
      </c>
      <c r="CZ18" s="73">
        <v>0.2</v>
      </c>
      <c r="DA18" s="73">
        <v>0</v>
      </c>
      <c r="DB18" s="73">
        <v>0</v>
      </c>
      <c r="DC18" s="73">
        <v>0</v>
      </c>
      <c r="DD18" s="75">
        <v>27.7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5">
        <v>0</v>
      </c>
      <c r="DM18" s="75">
        <v>27.7</v>
      </c>
    </row>
    <row r="19" spans="1:117" ht="31.5" customHeight="1" x14ac:dyDescent="0.2">
      <c r="A19" s="57">
        <v>176</v>
      </c>
      <c r="B19" s="148" t="s">
        <v>20</v>
      </c>
      <c r="C19" s="137" t="s">
        <v>9</v>
      </c>
      <c r="D19" s="138" t="s">
        <v>118</v>
      </c>
      <c r="E19" s="57">
        <v>3</v>
      </c>
      <c r="F19" s="57">
        <v>3</v>
      </c>
      <c r="G19" s="57">
        <v>3</v>
      </c>
      <c r="H19" s="62" t="s">
        <v>165</v>
      </c>
      <c r="I19" s="62" t="s">
        <v>165</v>
      </c>
      <c r="J19" s="57" t="s">
        <v>125</v>
      </c>
      <c r="K19" s="64">
        <v>3.99</v>
      </c>
      <c r="L19" s="57">
        <v>270</v>
      </c>
      <c r="M19" s="76" t="s">
        <v>22</v>
      </c>
      <c r="N19" s="57" t="s">
        <v>97</v>
      </c>
      <c r="O19" s="57">
        <v>100</v>
      </c>
      <c r="P19" s="57"/>
      <c r="Q19" s="63">
        <v>270</v>
      </c>
      <c r="R19" s="66">
        <v>0</v>
      </c>
      <c r="S19" s="63">
        <v>0</v>
      </c>
      <c r="T19" s="63">
        <v>0</v>
      </c>
      <c r="U19" s="66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4">
        <v>0</v>
      </c>
      <c r="AB19" s="67">
        <v>0</v>
      </c>
      <c r="AC19" s="63"/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4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 t="s">
        <v>126</v>
      </c>
      <c r="AR19" s="63">
        <v>0</v>
      </c>
      <c r="AS19" s="68">
        <v>0</v>
      </c>
      <c r="AT19" s="63">
        <v>0</v>
      </c>
      <c r="AU19" s="69">
        <v>80000</v>
      </c>
      <c r="AV19" s="70">
        <v>0</v>
      </c>
      <c r="AW19" s="63">
        <v>0</v>
      </c>
      <c r="AX19" s="70">
        <v>66000</v>
      </c>
      <c r="AY19" s="70">
        <v>0</v>
      </c>
      <c r="AZ19" s="70">
        <v>0</v>
      </c>
      <c r="BA19" s="70"/>
      <c r="BB19" s="70"/>
      <c r="BC19" s="70"/>
      <c r="BD19" s="70">
        <v>0</v>
      </c>
      <c r="BE19" s="70"/>
      <c r="BF19" s="70"/>
      <c r="BG19" s="70"/>
      <c r="BH19" s="71">
        <v>0</v>
      </c>
      <c r="BI19" s="70">
        <v>0</v>
      </c>
      <c r="BJ19" s="72">
        <v>0</v>
      </c>
      <c r="BK19" s="73">
        <v>0</v>
      </c>
      <c r="BL19" s="73">
        <v>0</v>
      </c>
      <c r="BM19" s="70">
        <v>80000</v>
      </c>
      <c r="BN19" s="70">
        <v>0</v>
      </c>
      <c r="BO19" s="74">
        <v>0</v>
      </c>
      <c r="BP19" s="70">
        <v>66000</v>
      </c>
      <c r="BQ19" s="70">
        <v>0</v>
      </c>
      <c r="BR19" s="70">
        <v>0</v>
      </c>
      <c r="BS19" s="107">
        <f t="shared" si="0"/>
        <v>176</v>
      </c>
      <c r="BT19" s="108" t="str">
        <f t="shared" si="1"/>
        <v>Trần Thanh</v>
      </c>
      <c r="BU19" s="108" t="str">
        <f t="shared" si="2"/>
        <v>Vân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5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0</v>
      </c>
      <c r="CS19" s="73">
        <v>0</v>
      </c>
      <c r="CT19" s="73">
        <v>0</v>
      </c>
      <c r="CU19" s="75">
        <v>0</v>
      </c>
      <c r="CV19" s="75">
        <v>0</v>
      </c>
      <c r="CW19" s="73">
        <v>0</v>
      </c>
      <c r="CX19" s="73">
        <v>0</v>
      </c>
      <c r="CY19" s="73">
        <v>0</v>
      </c>
      <c r="CZ19" s="73">
        <v>0</v>
      </c>
      <c r="DA19" s="73">
        <v>0</v>
      </c>
      <c r="DB19" s="73">
        <v>0</v>
      </c>
      <c r="DC19" s="73">
        <v>0</v>
      </c>
      <c r="DD19" s="75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5">
        <v>0</v>
      </c>
      <c r="DM19" s="75">
        <v>0</v>
      </c>
    </row>
    <row r="20" spans="1:117" ht="27" hidden="1" customHeight="1" x14ac:dyDescent="0.2">
      <c r="A20" s="78"/>
      <c r="B20" s="147"/>
      <c r="C20" s="79"/>
      <c r="D20" s="79"/>
      <c r="E20" s="78"/>
      <c r="F20" s="78"/>
      <c r="G20" s="78"/>
      <c r="H20" s="78"/>
      <c r="I20" s="79"/>
      <c r="J20" s="80"/>
      <c r="K20" s="81"/>
      <c r="L20" s="78"/>
      <c r="M20" s="82"/>
      <c r="N20" s="80"/>
      <c r="O20" s="78"/>
      <c r="P20" s="78"/>
      <c r="Q20" s="83"/>
      <c r="R20" s="84"/>
      <c r="S20" s="83"/>
      <c r="T20" s="83"/>
      <c r="U20" s="84"/>
      <c r="V20" s="83"/>
      <c r="W20" s="83"/>
      <c r="X20" s="83"/>
      <c r="Y20" s="83"/>
      <c r="Z20" s="83"/>
      <c r="AA20" s="85"/>
      <c r="AB20" s="86"/>
      <c r="AC20" s="83"/>
      <c r="AD20" s="83"/>
      <c r="AE20" s="83"/>
      <c r="AF20" s="83"/>
      <c r="AG20" s="83"/>
      <c r="AH20" s="83"/>
      <c r="AI20" s="83"/>
      <c r="AJ20" s="83"/>
      <c r="AK20" s="85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7"/>
      <c r="AW20" s="83"/>
      <c r="AX20" s="83"/>
      <c r="AY20" s="87"/>
      <c r="AZ20" s="87"/>
      <c r="BA20" s="87"/>
      <c r="BB20" s="87"/>
      <c r="BC20" s="87"/>
      <c r="BD20" s="88"/>
      <c r="BE20" s="88"/>
      <c r="BF20" s="88"/>
      <c r="BG20" s="88"/>
      <c r="BH20" s="89"/>
      <c r="BI20" s="88"/>
      <c r="BJ20" s="90"/>
      <c r="BK20" s="91"/>
      <c r="BL20" s="91"/>
      <c r="BM20" s="88"/>
      <c r="BN20" s="88"/>
      <c r="BO20" s="88"/>
      <c r="BP20" s="88"/>
      <c r="BQ20" s="88"/>
      <c r="BR20" s="88"/>
      <c r="BS20" s="91"/>
      <c r="BT20" s="92"/>
      <c r="BU20" s="92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4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4"/>
      <c r="CV20" s="94"/>
      <c r="CW20" s="93"/>
      <c r="CX20" s="93"/>
      <c r="CY20" s="93"/>
      <c r="CZ20" s="93"/>
      <c r="DA20" s="93"/>
      <c r="DB20" s="93"/>
      <c r="DC20" s="93"/>
      <c r="DD20" s="94"/>
      <c r="DE20" s="93"/>
      <c r="DF20" s="93"/>
      <c r="DG20" s="93"/>
      <c r="DH20" s="93"/>
      <c r="DI20" s="93"/>
      <c r="DJ20" s="93"/>
      <c r="DK20" s="93"/>
      <c r="DL20" s="94"/>
      <c r="DM20" s="94"/>
    </row>
    <row r="21" spans="1:117" s="30" customFormat="1" ht="21.75" customHeight="1" x14ac:dyDescent="0.2">
      <c r="A21" s="1"/>
      <c r="B21" s="146"/>
      <c r="C21" s="151" t="s">
        <v>37</v>
      </c>
      <c r="D21" s="151"/>
      <c r="E21" s="1">
        <f>SUBTOTAL(3,E9:E20)</f>
        <v>11</v>
      </c>
      <c r="F21" s="1">
        <f>SUBTOTAL(3,madvi1)</f>
        <v>11</v>
      </c>
      <c r="G21" s="1">
        <f>SUBTOTAL(3,G9:G20)</f>
        <v>11</v>
      </c>
      <c r="H21" s="1"/>
      <c r="I21" s="2"/>
      <c r="J21" s="1"/>
      <c r="K21" s="1"/>
      <c r="L21" s="3">
        <f>SUBTOTAL(9,L9:L20)</f>
        <v>2970</v>
      </c>
      <c r="M21" s="95"/>
      <c r="N21" s="1"/>
      <c r="O21" s="3"/>
      <c r="P21" s="1"/>
      <c r="Q21" s="3">
        <f>SUBTOTAL(9,Q9:Q20)</f>
        <v>724.5</v>
      </c>
      <c r="R21" s="96">
        <f>SUBTOTAL(9,R9:R20)</f>
        <v>1795.5</v>
      </c>
      <c r="S21" s="97">
        <f>SUBTOTAL(9,S9:S20)</f>
        <v>1308.2</v>
      </c>
      <c r="T21" s="97">
        <f>SUBTOTAL(9,T9:T20)</f>
        <v>203.3</v>
      </c>
      <c r="U21" s="98">
        <f>SUBTOTAL(9,U9:U20)</f>
        <v>1511.5000000000002</v>
      </c>
      <c r="V21" s="97">
        <f>SUBTOTAL(9,V9:V20)</f>
        <v>0</v>
      </c>
      <c r="W21" s="97">
        <f>SUBTOTAL(9,W9:W20)</f>
        <v>0</v>
      </c>
      <c r="X21" s="97">
        <f>SUBTOTAL(9,X9:X20)</f>
        <v>120</v>
      </c>
      <c r="Y21" s="97">
        <f>SUBTOTAL(9,Y9:Y20)</f>
        <v>0</v>
      </c>
      <c r="Z21" s="97">
        <f>SUBTOTAL(9,Z9:Z20)</f>
        <v>60</v>
      </c>
      <c r="AA21" s="97">
        <f>SUBTOTAL(9,AA9:AA20)</f>
        <v>1691.5000000000002</v>
      </c>
      <c r="AB21" s="99">
        <f>SUBTOTAL(9,AB9:AB20)</f>
        <v>-283.99999999999994</v>
      </c>
      <c r="AC21" s="99">
        <f>SUBTOTAL(9,AC9:AC20)</f>
        <v>100</v>
      </c>
      <c r="AD21" s="99">
        <f>SUBTOTAL(9,AD9:AD20)</f>
        <v>-183.99999999999994</v>
      </c>
      <c r="AE21" s="99">
        <f>SUBTOTAL(9,AE9:AE20)</f>
        <v>-262.3</v>
      </c>
      <c r="AF21" s="100">
        <f>SUBTOTAL(9,AF9:AF20)</f>
        <v>0</v>
      </c>
      <c r="AG21" s="100">
        <f>SUBTOTAL(9,AG9:AG20)</f>
        <v>0</v>
      </c>
      <c r="AH21" s="100">
        <f>SUBTOTAL(9,AH9:AH20)</f>
        <v>0</v>
      </c>
      <c r="AI21" s="100">
        <f>SUBTOTAL(9,AI9:AI20)</f>
        <v>0</v>
      </c>
      <c r="AJ21" s="100">
        <f>SUBTOTAL(9,AJ9:AJ20)</f>
        <v>0</v>
      </c>
      <c r="AK21" s="100">
        <f>SUBTOTAL(9,AK9:AK20)</f>
        <v>0</v>
      </c>
      <c r="AL21" s="100">
        <f>SUBTOTAL(9,AL9:AL20)</f>
        <v>0</v>
      </c>
      <c r="AM21" s="100">
        <f>SUBTOTAL(9,AM9:AM20)</f>
        <v>0</v>
      </c>
      <c r="AN21" s="100">
        <f>SUBTOTAL(9,AN9:AN20)</f>
        <v>-120</v>
      </c>
      <c r="AO21" s="100">
        <f>SUBTOTAL(9,AO9:AO20)</f>
        <v>0</v>
      </c>
      <c r="AP21" s="100">
        <f>SUBTOTAL(9,AP9:AP20)</f>
        <v>-60</v>
      </c>
      <c r="AQ21" s="101"/>
      <c r="AR21" s="100">
        <f>SUBTOTAL(9,AR9:AR20)</f>
        <v>262.30000000000007</v>
      </c>
      <c r="AS21" s="100">
        <f>SUBTOTAL(9,AS9:AS20)</f>
        <v>0</v>
      </c>
      <c r="AT21" s="100">
        <f>SUBTOTAL(9,AT9:AT20)</f>
        <v>0</v>
      </c>
      <c r="AU21" s="100"/>
      <c r="AV21" s="102">
        <f>SUBTOTAL(9,AV9:AV20)</f>
        <v>0</v>
      </c>
      <c r="AW21" s="3">
        <f>SUBTOTAL(9,AW9:AW20)</f>
        <v>0</v>
      </c>
      <c r="AX21" s="100"/>
      <c r="AY21" s="102">
        <f>SUBTOTAL(9,AY9:AY20)</f>
        <v>0</v>
      </c>
      <c r="AZ21" s="102">
        <f>SUBTOTAL(9,AZ9:AZ20)</f>
        <v>0</v>
      </c>
      <c r="BA21" s="102">
        <f>SUBTOTAL(9,BA9:BA20)</f>
        <v>0</v>
      </c>
      <c r="BB21" s="102">
        <f>SUBTOTAL(9,BB9:BB20)</f>
        <v>4321521</v>
      </c>
      <c r="BC21" s="102"/>
      <c r="BD21" s="102">
        <f>SUBTOTAL(9,BD9:BD20)</f>
        <v>3720500</v>
      </c>
      <c r="BE21" s="102">
        <f>SUBTOTAL(9,BE9:BE20)</f>
        <v>0</v>
      </c>
      <c r="BF21" s="102">
        <f>SUBTOTAL(9,BF9:BF20)</f>
        <v>0</v>
      </c>
      <c r="BG21" s="102">
        <f>SUBTOTAL(9,BG9:BG20)</f>
        <v>0</v>
      </c>
      <c r="BH21" s="103">
        <f>SUBTOTAL(9,BH9:BH20)</f>
        <v>0</v>
      </c>
      <c r="BI21" s="102">
        <f>SUBTOTAL(9,BI9:BI20)</f>
        <v>8042021</v>
      </c>
      <c r="BJ21" s="104"/>
      <c r="BK21" s="100">
        <f>SUBTOTAL(9,BK9:BK20)</f>
        <v>183.99999999999994</v>
      </c>
      <c r="BL21" s="100">
        <f>SUBTOTAL(9,BL9:BL20)</f>
        <v>183.99999999999994</v>
      </c>
      <c r="BM21" s="100"/>
      <c r="BN21" s="105">
        <f>SUBTOTAL(9,BN9:BN20)</f>
        <v>15486374.38048036</v>
      </c>
      <c r="BO21" s="100">
        <f>SUBTOTAL(9,BO9:BO20)</f>
        <v>0</v>
      </c>
      <c r="BP21" s="100"/>
      <c r="BQ21" s="105">
        <f>SUBTOTAL(9,BQ9:BQ20)</f>
        <v>0</v>
      </c>
      <c r="BR21" s="102">
        <f>SUBTOTAL(9,BR9:BR20)</f>
        <v>15486374.38048036</v>
      </c>
      <c r="BS21" s="1"/>
      <c r="BT21" s="151" t="s">
        <v>37</v>
      </c>
      <c r="BU21" s="151"/>
      <c r="BV21" s="100">
        <f>SUBTOTAL(9,BV9:BV20)</f>
        <v>0</v>
      </c>
      <c r="BW21" s="100">
        <f>SUBTOTAL(9,BW9:BW20)</f>
        <v>145.60000000000002</v>
      </c>
      <c r="BX21" s="100">
        <f>SUBTOTAL(9,BX9:BX20)</f>
        <v>58.599999999999994</v>
      </c>
      <c r="BY21" s="100"/>
      <c r="BZ21" s="100">
        <f>SUBTOTAL(9,BZ9:BZ20)</f>
        <v>0</v>
      </c>
      <c r="CA21" s="100">
        <f>SUBTOTAL(9,CA9:CA20)</f>
        <v>693.9</v>
      </c>
      <c r="CB21" s="100">
        <f>SUBTOTAL(9,CB9:CB20)</f>
        <v>0</v>
      </c>
      <c r="CC21" s="100">
        <f>SUBTOTAL(9,CC9:CC20)</f>
        <v>31</v>
      </c>
      <c r="CD21" s="100">
        <f>SUBTOTAL(9,CD9:CD20)</f>
        <v>0</v>
      </c>
      <c r="CE21" s="100">
        <f>SUBTOTAL(9,CE9:CE20)</f>
        <v>0</v>
      </c>
      <c r="CF21" s="100">
        <f>SUBTOTAL(9,CF9:CF20)</f>
        <v>0</v>
      </c>
      <c r="CG21" s="100">
        <f>SUBTOTAL(9,CG9:CG20)</f>
        <v>0</v>
      </c>
      <c r="CH21" s="100">
        <f>SUBTOTAL(9,CH9:CH20)</f>
        <v>959.09999999999991</v>
      </c>
      <c r="CI21" s="100">
        <f>SUBTOTAL(9,CI9:CI20)</f>
        <v>0</v>
      </c>
      <c r="CJ21" s="100">
        <f>SUBTOTAL(9,CJ9:CJ20)</f>
        <v>13.5</v>
      </c>
      <c r="CK21" s="100">
        <f>SUBTOTAL(9,CK9:CK20)</f>
        <v>5.6</v>
      </c>
      <c r="CL21" s="100">
        <f>SUBTOTAL(9,CL9:CL20)</f>
        <v>60</v>
      </c>
      <c r="CM21" s="100">
        <f>SUBTOTAL(9,CM9:CM20)</f>
        <v>0</v>
      </c>
      <c r="CN21" s="100">
        <f>SUBTOTAL(9,CN9:CN20)</f>
        <v>239</v>
      </c>
      <c r="CO21" s="100">
        <f>SUBTOTAL(9,CO9:CO20)</f>
        <v>0</v>
      </c>
      <c r="CP21" s="100">
        <f>SUBTOTAL(9,CP9:CP20)</f>
        <v>31</v>
      </c>
      <c r="CQ21" s="100">
        <f>SUBTOTAL(9,CQ9:CQ20)</f>
        <v>0</v>
      </c>
      <c r="CR21" s="100">
        <f>SUBTOTAL(9,CR9:CR20)</f>
        <v>0</v>
      </c>
      <c r="CS21" s="100">
        <f>SUBTOTAL(9,CS9:CS20)</f>
        <v>0</v>
      </c>
      <c r="CT21" s="100"/>
      <c r="CU21" s="100">
        <f>SUBTOTAL(9,CU9:CU20)</f>
        <v>469.1</v>
      </c>
      <c r="CV21" s="100">
        <f>SUBTOTAL(9,CV9:CV20)</f>
        <v>1428.2</v>
      </c>
      <c r="CW21" s="100">
        <f>SUBTOTAL(9,CW9:CW20)</f>
        <v>198</v>
      </c>
      <c r="CX21" s="100">
        <f>SUBTOTAL(9,CX9:CX20)</f>
        <v>3.7</v>
      </c>
      <c r="CY21" s="100">
        <f>SUBTOTAL(9,CY9:CY20)</f>
        <v>0</v>
      </c>
      <c r="CZ21" s="100">
        <f>SUBTOTAL(9,CZ9:CZ20)</f>
        <v>1.5999999999999999</v>
      </c>
      <c r="DA21" s="100">
        <f>SUBTOTAL(9,DA9:DA20)</f>
        <v>0</v>
      </c>
      <c r="DB21" s="100">
        <f>SUBTOTAL(9,DB9:DB20)</f>
        <v>0</v>
      </c>
      <c r="DC21" s="100">
        <f>SUBTOTAL(9,DC9:DC20)</f>
        <v>0</v>
      </c>
      <c r="DD21" s="100">
        <f>SUBTOTAL(9,DD9:DD20)</f>
        <v>203.3</v>
      </c>
      <c r="DE21" s="100">
        <f>SUBTOTAL(9,DE9:DE20)</f>
        <v>0</v>
      </c>
      <c r="DF21" s="100">
        <f>SUBTOTAL(9,DF9:DF20)</f>
        <v>0</v>
      </c>
      <c r="DG21" s="100">
        <f>SUBTOTAL(9,DG9:DG20)</f>
        <v>0</v>
      </c>
      <c r="DH21" s="100">
        <f>SUBTOTAL(9,DH9:DH20)</f>
        <v>0</v>
      </c>
      <c r="DI21" s="100">
        <f>SUBTOTAL(9,DI9:DI20)</f>
        <v>0</v>
      </c>
      <c r="DJ21" s="100">
        <f>SUBTOTAL(9,DJ9:DJ20)</f>
        <v>0</v>
      </c>
      <c r="DK21" s="100">
        <f>SUBTOTAL(9,DK9:DK20)</f>
        <v>60</v>
      </c>
      <c r="DL21" s="100">
        <f>SUBTOTAL(9,DL9:DL20)</f>
        <v>60</v>
      </c>
      <c r="DM21" s="100">
        <f>SUBTOTAL(9,DM9:DM20)</f>
        <v>263.3</v>
      </c>
    </row>
    <row r="23" spans="1:117" ht="24.75" customHeight="1" x14ac:dyDescent="0.2">
      <c r="C23" s="31" t="s">
        <v>51</v>
      </c>
      <c r="I23" s="61">
        <f>BH21</f>
        <v>0</v>
      </c>
      <c r="J23" s="21" t="s">
        <v>38</v>
      </c>
    </row>
    <row r="24" spans="1:117" ht="15" x14ac:dyDescent="0.2">
      <c r="C24" s="31" t="s">
        <v>52</v>
      </c>
      <c r="I24" s="60" t="str">
        <f>tien_so!C6</f>
        <v>Kh«ng ®ång.</v>
      </c>
    </row>
  </sheetData>
  <autoFilter ref="A8:DN19" xr:uid="{00000000-0009-0000-0000-000000000000}"/>
  <mergeCells count="73">
    <mergeCell ref="BU4:BU6"/>
    <mergeCell ref="C21:D21"/>
    <mergeCell ref="I4:I6"/>
    <mergeCell ref="F4:F6"/>
    <mergeCell ref="V5:Z5"/>
    <mergeCell ref="S4:AA4"/>
    <mergeCell ref="H4:H6"/>
    <mergeCell ref="AA5:AA6"/>
    <mergeCell ref="M4:Q4"/>
    <mergeCell ref="M5:M6"/>
    <mergeCell ref="G4:G6"/>
    <mergeCell ref="J4:L4"/>
    <mergeCell ref="J5:J6"/>
    <mergeCell ref="R4:R6"/>
    <mergeCell ref="K5:K6"/>
    <mergeCell ref="P5:P6"/>
    <mergeCell ref="Q5:Q6"/>
    <mergeCell ref="O5:O6"/>
    <mergeCell ref="L5:L6"/>
    <mergeCell ref="N5:N6"/>
    <mergeCell ref="BT21:BU21"/>
    <mergeCell ref="BS4:BS6"/>
    <mergeCell ref="AB4:AB6"/>
    <mergeCell ref="AQ4:AQ6"/>
    <mergeCell ref="S5:U5"/>
    <mergeCell ref="AX5:AX6"/>
    <mergeCell ref="AE4:AE6"/>
    <mergeCell ref="AS4:AS6"/>
    <mergeCell ref="AR4:AR6"/>
    <mergeCell ref="AF4:AK5"/>
    <mergeCell ref="AL4:AP5"/>
    <mergeCell ref="AT5:AT6"/>
    <mergeCell ref="AC4:AC6"/>
    <mergeCell ref="AD4:AD6"/>
    <mergeCell ref="BI4:BI6"/>
    <mergeCell ref="BJ4:BJ6"/>
    <mergeCell ref="CX1:DC1"/>
    <mergeCell ref="CV5:CV6"/>
    <mergeCell ref="CW4:DM4"/>
    <mergeCell ref="DM5:DM6"/>
    <mergeCell ref="DE5:DL6"/>
    <mergeCell ref="CI5:CU6"/>
    <mergeCell ref="CW5:DD6"/>
    <mergeCell ref="BV4:CV4"/>
    <mergeCell ref="BV5:CH6"/>
    <mergeCell ref="AV5:AV6"/>
    <mergeCell ref="BH4:BH6"/>
    <mergeCell ref="AW5:AW6"/>
    <mergeCell ref="BN4:BN6"/>
    <mergeCell ref="BO4:BO6"/>
    <mergeCell ref="BF4:BF6"/>
    <mergeCell ref="AY5:AY6"/>
    <mergeCell ref="AZ5:AZ6"/>
    <mergeCell ref="BE4:BE6"/>
    <mergeCell ref="BD4:BD6"/>
    <mergeCell ref="BA4:BA6"/>
    <mergeCell ref="BB4:BB6"/>
    <mergeCell ref="BK4:BK6"/>
    <mergeCell ref="AU5:AU6"/>
    <mergeCell ref="BR4:BR6"/>
    <mergeCell ref="BT4:BT6"/>
    <mergeCell ref="A4:A6"/>
    <mergeCell ref="C4:C6"/>
    <mergeCell ref="D4:D6"/>
    <mergeCell ref="E4:E6"/>
    <mergeCell ref="B4:B6"/>
    <mergeCell ref="AT4:AZ4"/>
    <mergeCell ref="BG4:BG6"/>
    <mergeCell ref="BC4:BC6"/>
    <mergeCell ref="BP4:BP6"/>
    <mergeCell ref="BQ4:BQ6"/>
    <mergeCell ref="BL4:BL6"/>
    <mergeCell ref="BM4:BM6"/>
  </mergeCells>
  <phoneticPr fontId="0" type="noConversion"/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CK27"/>
  <sheetViews>
    <sheetView showZeros="0" workbookViewId="0">
      <selection activeCell="C1" sqref="C1"/>
    </sheetView>
  </sheetViews>
  <sheetFormatPr defaultColWidth="9" defaultRowHeight="15" x14ac:dyDescent="0.2"/>
  <cols>
    <col min="1" max="1" width="9" style="15"/>
    <col min="2" max="2" width="16.875" style="16" bestFit="1" customWidth="1"/>
    <col min="3" max="3" width="9" style="16"/>
    <col min="4" max="4" width="9" style="15"/>
    <col min="5" max="9" width="9" style="16"/>
    <col min="10" max="12" width="9" style="15"/>
    <col min="13" max="13" width="9" style="17"/>
    <col min="14" max="18" width="9" style="15"/>
    <col min="19" max="31" width="9" style="16"/>
    <col min="32" max="32" width="9" style="18"/>
    <col min="33" max="49" width="9" style="16"/>
    <col min="50" max="51" width="9" style="15"/>
    <col min="52" max="53" width="9" style="19"/>
    <col min="54" max="54" width="9" style="15"/>
    <col min="55" max="55" width="9" style="19"/>
    <col min="56" max="60" width="9" style="15"/>
    <col min="61" max="62" width="9" style="20"/>
    <col min="63" max="84" width="9" style="15"/>
    <col min="85" max="85" width="9" style="20"/>
    <col min="86" max="87" width="9" style="15"/>
    <col min="88" max="88" width="9" style="20"/>
    <col min="89" max="89" width="9" style="15"/>
    <col min="90" max="16384" width="9" style="16"/>
  </cols>
  <sheetData>
    <row r="1" spans="2:15" s="4" customFormat="1" ht="16.5" x14ac:dyDescent="0.25">
      <c r="B1" s="5">
        <f>vuot_gio!I23</f>
        <v>0</v>
      </c>
      <c r="C1" s="6" t="str">
        <f>RIGHT("000000000000"&amp;ROUND(B1,0),12)</f>
        <v>000000000000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</row>
    <row r="2" spans="2:15" s="4" customFormat="1" ht="25.5" x14ac:dyDescent="0.25">
      <c r="B2" s="8" t="s">
        <v>172</v>
      </c>
      <c r="C2" s="9"/>
      <c r="D2" s="10">
        <f>VALUE(MID(C1,D1,1))</f>
        <v>0</v>
      </c>
      <c r="E2" s="10">
        <f>VALUE(MID(C1,E1,1))</f>
        <v>0</v>
      </c>
      <c r="F2" s="10">
        <f>VALUE(MID(C1,F1,1))</f>
        <v>0</v>
      </c>
      <c r="G2" s="10">
        <f>VALUE(MID(C1,G1,1))</f>
        <v>0</v>
      </c>
      <c r="H2" s="10">
        <f>VALUE(MID(C1,H1,1))</f>
        <v>0</v>
      </c>
      <c r="I2" s="10">
        <f>VALUE(MID(C1,I1,1))</f>
        <v>0</v>
      </c>
      <c r="J2" s="10">
        <f>VALUE(MID(C1,J1,1))</f>
        <v>0</v>
      </c>
      <c r="K2" s="10">
        <f>VALUE(MID(C1,K1,1))</f>
        <v>0</v>
      </c>
      <c r="L2" s="10">
        <f>VALUE(MID(C1,L1,1))</f>
        <v>0</v>
      </c>
      <c r="M2" s="10">
        <f>VALUE(MID(C1,M1,1))</f>
        <v>0</v>
      </c>
      <c r="N2" s="10">
        <f>VALUE(MID(C1,N1,1))</f>
        <v>0</v>
      </c>
      <c r="O2" s="10">
        <f>VALUE(MID(C1,O1,1))</f>
        <v>0</v>
      </c>
    </row>
    <row r="3" spans="2:15" s="4" customFormat="1" ht="16.5" x14ac:dyDescent="0.25">
      <c r="B3" s="11"/>
      <c r="C3" s="9"/>
      <c r="D3" s="10">
        <f>SUM(D2:D2)</f>
        <v>0</v>
      </c>
      <c r="E3" s="10">
        <f>SUM(D2:E2)</f>
        <v>0</v>
      </c>
      <c r="F3" s="10">
        <f>SUM(D2:F2)</f>
        <v>0</v>
      </c>
      <c r="G3" s="10">
        <f>SUM(G2:G2)</f>
        <v>0</v>
      </c>
      <c r="H3" s="10">
        <f>SUM(G2:H2)</f>
        <v>0</v>
      </c>
      <c r="I3" s="10">
        <f>SUM(G2:I2)</f>
        <v>0</v>
      </c>
      <c r="J3" s="10">
        <f>SUM(J2:J2)</f>
        <v>0</v>
      </c>
      <c r="K3" s="10">
        <f>SUM(J2:K2)</f>
        <v>0</v>
      </c>
      <c r="L3" s="10">
        <f>SUM(J2:L2)</f>
        <v>0</v>
      </c>
      <c r="M3" s="10">
        <f>SUM(M2:M2)</f>
        <v>0</v>
      </c>
      <c r="N3" s="10">
        <f>SUM(M2:N2)</f>
        <v>0</v>
      </c>
      <c r="O3" s="10">
        <f>SUM(M2:O2)</f>
        <v>0</v>
      </c>
    </row>
    <row r="4" spans="2:15" s="4" customFormat="1" ht="16.5" x14ac:dyDescent="0.25">
      <c r="B4" s="12"/>
      <c r="C4" s="9"/>
      <c r="D4" s="13" t="str">
        <f>IF(D2=0,"",CHOOSE(D2,"một","hai","ba","bốn","năm","sáu","bảy","tám","chín"))</f>
        <v/>
      </c>
      <c r="E4" s="13" t="str">
        <f>IF(E2=0,IF(AND(D2&lt;&gt;0,F2&lt;&gt;0),"lẻ",""),CHOOSE(E2,"mười ","hai","ba","bốn","năm","sáu","bảy","tám","chín"))</f>
        <v/>
      </c>
      <c r="F4" s="13" t="str">
        <f>IF(F2=0,"",CHOOSE(F2,IF(E2&gt;1,"mốt","một"),"hai","ba","bốn",IF(E2=0,"năm","lăm"),"sáu","bảy","tám","chín"))</f>
        <v/>
      </c>
      <c r="G4" s="13" t="str">
        <f>IF(G2=0,"",CHOOSE(G2,"một","hai","ba","bốn","năm","sáu","bảy","tám","chín"))</f>
        <v/>
      </c>
      <c r="H4" s="13" t="str">
        <f>IF(H2=0,IF(AND(G2&lt;&gt;0,I2&lt;&gt;0),"lẻ",""),CHOOSE(H2,"mười","hai","ba","bốn","năm","sáu","bảy","tám","chín"))</f>
        <v/>
      </c>
      <c r="I4" s="13" t="str">
        <f>IF(I2=0,"",CHOOSE(I2,IF(H2&gt;1,"mốt","một"),"hai","ba","bốn",IF(H2=0,"năm","lăm"),"sáu","bảy","tám","chín"))</f>
        <v/>
      </c>
      <c r="J4" s="13" t="str">
        <f>IF(J2=0,"",CHOOSE(J2,"một","hai","ba","bốn","năm","sáu","bảy","tám","chín"))</f>
        <v/>
      </c>
      <c r="K4" s="13" t="str">
        <f>IF(K2=0,IF(AND(J2&lt;&gt;0,L2&lt;&gt;0),"lẻ",""),CHOOSE(K2,"mười","hai","ba","bốn","năm","sáu","bảy","tám","chín"))</f>
        <v/>
      </c>
      <c r="L4" s="13" t="str">
        <f>IF(L2=0,"",CHOOSE(L2,IF(K2&gt;1,"mốt","một"),"hai","ba","bốn",IF(K2=0,"năm","lăm"),"sáu","bảy","tám","chín"))</f>
        <v/>
      </c>
      <c r="M4" s="10" t="str">
        <f>IF(M2=0,"",CHOOSE(M2,"một","hai","ba","bốn","năm","sáu","bảy","tám","chín"))</f>
        <v/>
      </c>
      <c r="N4" s="14" t="str">
        <f>IF(N2=0,IF(AND(M2&lt;&gt;0,O2&lt;&gt;0),"lẻ",""),CHOOSE(N2,"một","hai","ba","bốn","năm","sáu","bảy","tám","chín"))</f>
        <v/>
      </c>
      <c r="O4" s="14" t="str">
        <f>IF(O2=0,"",CHOOSE(O2,IF(N2&gt;1,"một","một"),"hai","ba","bốn",IF(N2=0,"năm","lăm"),"sáu","bảy","tám","chín"))</f>
        <v/>
      </c>
    </row>
    <row r="5" spans="2:15" s="4" customFormat="1" ht="16.5" x14ac:dyDescent="0.25">
      <c r="B5" s="11"/>
      <c r="C5" s="9"/>
      <c r="D5" s="14" t="str">
        <f>IF(D2=0,"","trăm")</f>
        <v/>
      </c>
      <c r="E5" s="14" t="str">
        <f>IF(E2=0,"",IF(E2=1,"","mươi"))</f>
        <v/>
      </c>
      <c r="F5" s="14" t="str">
        <f>IF(AND(F2=0,F3=0),"","tỷ")</f>
        <v/>
      </c>
      <c r="G5" s="14" t="str">
        <f>IF(G2=0,"","trăm")</f>
        <v/>
      </c>
      <c r="H5" s="14" t="str">
        <f>IF(H2=0,"",IF(H2=1,"","mươi"))</f>
        <v/>
      </c>
      <c r="I5" s="14" t="str">
        <f>IF(AND(I2=0,I3=0),"","triệu")</f>
        <v/>
      </c>
      <c r="J5" s="14" t="str">
        <f>IF(J2=0,"","trăm")</f>
        <v/>
      </c>
      <c r="K5" s="14" t="str">
        <f>IF(K2=0,"",IF(K2=1,"","mươi"))</f>
        <v/>
      </c>
      <c r="L5" s="14" t="str">
        <f>IF(AND(L2=0,L3=0),"","ngàn")</f>
        <v/>
      </c>
      <c r="M5" s="14" t="str">
        <f>IF(M2=0,"","trăm")</f>
        <v/>
      </c>
      <c r="N5" s="14" t="str">
        <f>IF(N2=0,"",IF(N2=1,"","mươi"))</f>
        <v/>
      </c>
      <c r="O5" s="14" t="s">
        <v>163</v>
      </c>
    </row>
    <row r="6" spans="2:15" s="4" customFormat="1" ht="16.5" x14ac:dyDescent="0.25">
      <c r="B6" s="11"/>
      <c r="C6" s="10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Kh«ng ®ång.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8" spans="2:15" s="4" customFormat="1" ht="16.5" x14ac:dyDescent="0.25">
      <c r="B8" s="5" t="e">
        <f>vuot_gio!#REF!</f>
        <v>#REF!</v>
      </c>
      <c r="C8" s="6" t="e">
        <f>RIGHT("000000000000"&amp;ROUND(B8,0),12)</f>
        <v>#REF!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</row>
    <row r="9" spans="2:15" s="4" customFormat="1" ht="25.5" x14ac:dyDescent="0.25">
      <c r="B9" s="8" t="s">
        <v>172</v>
      </c>
      <c r="C9" s="9"/>
      <c r="D9" s="10" t="e">
        <f>VALUE(MID(C8,D8,1))</f>
        <v>#REF!</v>
      </c>
      <c r="E9" s="10" t="e">
        <f>VALUE(MID(C8,E8,1))</f>
        <v>#REF!</v>
      </c>
      <c r="F9" s="10" t="e">
        <f>VALUE(MID(C8,F8,1))</f>
        <v>#REF!</v>
      </c>
      <c r="G9" s="10" t="e">
        <f>VALUE(MID(C8,G8,1))</f>
        <v>#REF!</v>
      </c>
      <c r="H9" s="10" t="e">
        <f>VALUE(MID(C8,H8,1))</f>
        <v>#REF!</v>
      </c>
      <c r="I9" s="10" t="e">
        <f>VALUE(MID(C8,I8,1))</f>
        <v>#REF!</v>
      </c>
      <c r="J9" s="10" t="e">
        <f>VALUE(MID(C8,J8,1))</f>
        <v>#REF!</v>
      </c>
      <c r="K9" s="10" t="e">
        <f>VALUE(MID(C8,K8,1))</f>
        <v>#REF!</v>
      </c>
      <c r="L9" s="10" t="e">
        <f>VALUE(MID(C8,L8,1))</f>
        <v>#REF!</v>
      </c>
      <c r="M9" s="10" t="e">
        <f>VALUE(MID(C8,M8,1))</f>
        <v>#REF!</v>
      </c>
      <c r="N9" s="10" t="e">
        <f>VALUE(MID(C8,N8,1))</f>
        <v>#REF!</v>
      </c>
      <c r="O9" s="10" t="e">
        <f>VALUE(MID(C8,O8,1))</f>
        <v>#REF!</v>
      </c>
    </row>
    <row r="10" spans="2:15" s="4" customFormat="1" ht="16.5" x14ac:dyDescent="0.25">
      <c r="B10" s="11"/>
      <c r="C10" s="9"/>
      <c r="D10" s="10" t="e">
        <f>SUM(D9:D9)</f>
        <v>#REF!</v>
      </c>
      <c r="E10" s="10" t="e">
        <f>SUM(D9:E9)</f>
        <v>#REF!</v>
      </c>
      <c r="F10" s="10" t="e">
        <f>SUM(D9:F9)</f>
        <v>#REF!</v>
      </c>
      <c r="G10" s="10" t="e">
        <f>SUM(G9:G9)</f>
        <v>#REF!</v>
      </c>
      <c r="H10" s="10" t="e">
        <f>SUM(G9:H9)</f>
        <v>#REF!</v>
      </c>
      <c r="I10" s="10" t="e">
        <f>SUM(G9:I9)</f>
        <v>#REF!</v>
      </c>
      <c r="J10" s="10" t="e">
        <f>SUM(J9:J9)</f>
        <v>#REF!</v>
      </c>
      <c r="K10" s="10" t="e">
        <f>SUM(J9:K9)</f>
        <v>#REF!</v>
      </c>
      <c r="L10" s="10" t="e">
        <f>SUM(J9:L9)</f>
        <v>#REF!</v>
      </c>
      <c r="M10" s="10" t="e">
        <f>SUM(M9:M9)</f>
        <v>#REF!</v>
      </c>
      <c r="N10" s="10" t="e">
        <f>SUM(M9:N9)</f>
        <v>#REF!</v>
      </c>
      <c r="O10" s="10" t="e">
        <f>SUM(M9:O9)</f>
        <v>#REF!</v>
      </c>
    </row>
    <row r="11" spans="2:15" s="4" customFormat="1" ht="16.5" x14ac:dyDescent="0.25">
      <c r="B11" s="12"/>
      <c r="C11" s="9"/>
      <c r="D11" s="13" t="e">
        <f>IF(D9=0,"",CHOOSE(D9,"một","hai","ba","bốn","năm","sáu","bảy","tám","chín"))</f>
        <v>#REF!</v>
      </c>
      <c r="E11" s="13" t="e">
        <f>IF(E9=0,IF(AND(D9&lt;&gt;0,F9&lt;&gt;0),"lẻ",""),CHOOSE(E9,"mười ","hai","ba","bốn","năm","sáu","bảy","tám","chín"))</f>
        <v>#REF!</v>
      </c>
      <c r="F11" s="13" t="e">
        <f>IF(F9=0,"",CHOOSE(F9,IF(E9&gt;1,"mốt","một"),"hai","ba","bốn",IF(E9=0,"năm","lăm"),"sáu","bảy","tám","chín"))</f>
        <v>#REF!</v>
      </c>
      <c r="G11" s="13" t="e">
        <f>IF(G9=0,"",CHOOSE(G9,"một","hai","ba","bốn","năm","sáu","bảy","tám","chín"))</f>
        <v>#REF!</v>
      </c>
      <c r="H11" s="13" t="e">
        <f>IF(H9=0,IF(AND(G9&lt;&gt;0,I9&lt;&gt;0),"lẻ",""),CHOOSE(H9,"mười","hai","ba","bốn","năm","sáu","bảy","tám","chín"))</f>
        <v>#REF!</v>
      </c>
      <c r="I11" s="13" t="e">
        <f>IF(I9=0,"",CHOOSE(I9,IF(H9&gt;1,"mốt","một"),"hai","ba","bốn",IF(H9=0,"năm","lăm"),"sáu","bảy","tám","chín"))</f>
        <v>#REF!</v>
      </c>
      <c r="J11" s="13" t="e">
        <f>IF(J9=0,"",CHOOSE(J9,"một","hai","ba","bốn","năm","sáu","bảy","tám","chín"))</f>
        <v>#REF!</v>
      </c>
      <c r="K11" s="13" t="e">
        <f>IF(K9=0,IF(AND(J9&lt;&gt;0,L9&lt;&gt;0),"lẻ",""),CHOOSE(K9,"mười","hai","ba","bốn","năm","sáu","bảy","tám","chín"))</f>
        <v>#REF!</v>
      </c>
      <c r="L11" s="13" t="e">
        <f>IF(L9=0,"",CHOOSE(L9,IF(K9&gt;1,"mốt","một"),"hai","ba","bốn",IF(K9=0,"năm","lăm"),"sáu","bảy","tám","chín"))</f>
        <v>#REF!</v>
      </c>
      <c r="M11" s="10" t="e">
        <f>IF(M9=0,"",CHOOSE(M9,"một","hai","ba","bốn","năm","sáu","bảy","tám","chín"))</f>
        <v>#REF!</v>
      </c>
      <c r="N11" s="14" t="e">
        <f>IF(N9=0,IF(AND(M9&lt;&gt;0,O9&lt;&gt;0),"lẻ",""),CHOOSE(N9,"một","hai","ba","bốn","năm","sáu","bảy","tám","chín"))</f>
        <v>#REF!</v>
      </c>
      <c r="O11" s="14" t="e">
        <f>IF(O9=0,"",CHOOSE(O9,IF(N9&gt;1,"một","một"),"hai","ba","bốn",IF(N9=0,"năm","lăm"),"sáu","bảy","tám","chín"))</f>
        <v>#REF!</v>
      </c>
    </row>
    <row r="12" spans="2:15" s="4" customFormat="1" ht="16.5" x14ac:dyDescent="0.25">
      <c r="B12" s="11"/>
      <c r="C12" s="9"/>
      <c r="D12" s="14" t="e">
        <f>IF(D9=0,"","trăm")</f>
        <v>#REF!</v>
      </c>
      <c r="E12" s="14" t="e">
        <f>IF(E9=0,"",IF(E9=1,"","mươi"))</f>
        <v>#REF!</v>
      </c>
      <c r="F12" s="14" t="e">
        <f>IF(AND(F9=0,F10=0),"","tỷ")</f>
        <v>#REF!</v>
      </c>
      <c r="G12" s="14" t="e">
        <f>IF(G9=0,"","trăm")</f>
        <v>#REF!</v>
      </c>
      <c r="H12" s="14" t="e">
        <f>IF(H9=0,"",IF(H9=1,"","mươi"))</f>
        <v>#REF!</v>
      </c>
      <c r="I12" s="14" t="e">
        <f>IF(AND(I9=0,I10=0),"","triệu")</f>
        <v>#REF!</v>
      </c>
      <c r="J12" s="14" t="e">
        <f>IF(J9=0,"","trăm")</f>
        <v>#REF!</v>
      </c>
      <c r="K12" s="14" t="e">
        <f>IF(K9=0,"",IF(K9=1,"","mươi"))</f>
        <v>#REF!</v>
      </c>
      <c r="L12" s="14" t="e">
        <f>IF(AND(L9=0,L10=0),"","ngàn")</f>
        <v>#REF!</v>
      </c>
      <c r="M12" s="14" t="e">
        <f>IF(M9=0,"","trăm")</f>
        <v>#REF!</v>
      </c>
      <c r="N12" s="14" t="e">
        <f>IF(N9=0,"",IF(N9=1,"","mươi"))</f>
        <v>#REF!</v>
      </c>
      <c r="O12" s="14" t="s">
        <v>163</v>
      </c>
    </row>
    <row r="13" spans="2:15" s="4" customFormat="1" ht="16.5" x14ac:dyDescent="0.25">
      <c r="B13" s="11"/>
      <c r="C13" s="10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5" spans="2:15" s="4" customFormat="1" ht="16.5" x14ac:dyDescent="0.25">
      <c r="B15" s="5" t="e">
        <f>#REF!</f>
        <v>#REF!</v>
      </c>
      <c r="C15" s="6" t="e">
        <f>RIGHT("000000000000"&amp;ROUND(B15,0),12)</f>
        <v>#REF!</v>
      </c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7">
        <v>6</v>
      </c>
      <c r="J15" s="7">
        <v>7</v>
      </c>
      <c r="K15" s="7">
        <v>8</v>
      </c>
      <c r="L15" s="7">
        <v>9</v>
      </c>
      <c r="M15" s="7">
        <v>10</v>
      </c>
      <c r="N15" s="7">
        <v>11</v>
      </c>
      <c r="O15" s="7">
        <v>12</v>
      </c>
    </row>
    <row r="16" spans="2:15" s="4" customFormat="1" ht="25.5" x14ac:dyDescent="0.25">
      <c r="B16" s="8" t="s">
        <v>172</v>
      </c>
      <c r="C16" s="9"/>
      <c r="D16" s="10" t="e">
        <f>VALUE(MID(C15,D15,1))</f>
        <v>#REF!</v>
      </c>
      <c r="E16" s="10" t="e">
        <f>VALUE(MID(C15,E15,1))</f>
        <v>#REF!</v>
      </c>
      <c r="F16" s="10" t="e">
        <f>VALUE(MID(C15,F15,1))</f>
        <v>#REF!</v>
      </c>
      <c r="G16" s="10" t="e">
        <f>VALUE(MID(C15,G15,1))</f>
        <v>#REF!</v>
      </c>
      <c r="H16" s="10" t="e">
        <f>VALUE(MID(C15,H15,1))</f>
        <v>#REF!</v>
      </c>
      <c r="I16" s="10" t="e">
        <f>VALUE(MID(C15,I15,1))</f>
        <v>#REF!</v>
      </c>
      <c r="J16" s="10" t="e">
        <f>VALUE(MID(C15,J15,1))</f>
        <v>#REF!</v>
      </c>
      <c r="K16" s="10" t="e">
        <f>VALUE(MID(C15,K15,1))</f>
        <v>#REF!</v>
      </c>
      <c r="L16" s="10" t="e">
        <f>VALUE(MID(C15,L15,1))</f>
        <v>#REF!</v>
      </c>
      <c r="M16" s="10" t="e">
        <f>VALUE(MID(C15,M15,1))</f>
        <v>#REF!</v>
      </c>
      <c r="N16" s="10" t="e">
        <f>VALUE(MID(C15,N15,1))</f>
        <v>#REF!</v>
      </c>
      <c r="O16" s="10" t="e">
        <f>VALUE(MID(C15,O15,1))</f>
        <v>#REF!</v>
      </c>
    </row>
    <row r="17" spans="2:15" s="4" customFormat="1" ht="16.5" x14ac:dyDescent="0.25">
      <c r="B17" s="11"/>
      <c r="C17" s="9"/>
      <c r="D17" s="10" t="e">
        <f>SUM(D16:D16)</f>
        <v>#REF!</v>
      </c>
      <c r="E17" s="10" t="e">
        <f>SUM(D16:E16)</f>
        <v>#REF!</v>
      </c>
      <c r="F17" s="10" t="e">
        <f>SUM(D16:F16)</f>
        <v>#REF!</v>
      </c>
      <c r="G17" s="10" t="e">
        <f>SUM(G16:G16)</f>
        <v>#REF!</v>
      </c>
      <c r="H17" s="10" t="e">
        <f>SUM(G16:H16)</f>
        <v>#REF!</v>
      </c>
      <c r="I17" s="10" t="e">
        <f>SUM(G16:I16)</f>
        <v>#REF!</v>
      </c>
      <c r="J17" s="10" t="e">
        <f>SUM(J16:J16)</f>
        <v>#REF!</v>
      </c>
      <c r="K17" s="10" t="e">
        <f>SUM(J16:K16)</f>
        <v>#REF!</v>
      </c>
      <c r="L17" s="10" t="e">
        <f>SUM(J16:L16)</f>
        <v>#REF!</v>
      </c>
      <c r="M17" s="10" t="e">
        <f>SUM(M16:M16)</f>
        <v>#REF!</v>
      </c>
      <c r="N17" s="10" t="e">
        <f>SUM(M16:N16)</f>
        <v>#REF!</v>
      </c>
      <c r="O17" s="10" t="e">
        <f>SUM(M16:O16)</f>
        <v>#REF!</v>
      </c>
    </row>
    <row r="18" spans="2:15" s="4" customFormat="1" ht="16.5" x14ac:dyDescent="0.25">
      <c r="B18" s="12"/>
      <c r="C18" s="9"/>
      <c r="D18" s="13" t="e">
        <f>IF(D16=0,"",CHOOSE(D16,"một","hai","ba","bốn","năm","sáu","bảy","tám","chín"))</f>
        <v>#REF!</v>
      </c>
      <c r="E18" s="13" t="e">
        <f>IF(E16=0,IF(AND(D16&lt;&gt;0,F16&lt;&gt;0),"lẻ",""),CHOOSE(E16,"mười ","hai","ba","bốn","năm","sáu","bảy","tám","chín"))</f>
        <v>#REF!</v>
      </c>
      <c r="F18" s="13" t="e">
        <f>IF(F16=0,"",CHOOSE(F16,IF(E16&gt;1,"mốt","một"),"hai","ba","bốn",IF(E16=0,"năm","lăm"),"sáu","bảy","tám","chín"))</f>
        <v>#REF!</v>
      </c>
      <c r="G18" s="13" t="e">
        <f>IF(G16=0,"",CHOOSE(G16,"một","hai","ba","bốn","năm","sáu","bảy","tám","chín"))</f>
        <v>#REF!</v>
      </c>
      <c r="H18" s="13" t="e">
        <f>IF(H16=0,IF(AND(G16&lt;&gt;0,I16&lt;&gt;0),"lẻ",""),CHOOSE(H16,"mười","hai","ba","bốn","năm","sáu","bảy","tám","chín"))</f>
        <v>#REF!</v>
      </c>
      <c r="I18" s="13" t="e">
        <f>IF(I16=0,"",CHOOSE(I16,IF(H16&gt;1,"mốt","một"),"hai","ba","bốn",IF(H16=0,"năm","lăm"),"sáu","bảy","tám","chín"))</f>
        <v>#REF!</v>
      </c>
      <c r="J18" s="13" t="e">
        <f>IF(J16=0,"",CHOOSE(J16,"một","hai","ba","bốn","năm","sáu","bảy","tám","chín"))</f>
        <v>#REF!</v>
      </c>
      <c r="K18" s="13" t="e">
        <f>IF(K16=0,IF(AND(J16&lt;&gt;0,L16&lt;&gt;0),"lẻ",""),CHOOSE(K16,"mười","hai","ba","bốn","năm","sáu","bảy","tám","chín"))</f>
        <v>#REF!</v>
      </c>
      <c r="L18" s="13" t="e">
        <f>IF(L16=0,"",CHOOSE(L16,IF(K16&gt;1,"mốt","một"),"hai","ba","bốn",IF(K16=0,"năm","lăm"),"sáu","bảy","tám","chín"))</f>
        <v>#REF!</v>
      </c>
      <c r="M18" s="10" t="e">
        <f>IF(M16=0,"",CHOOSE(M16,"một","hai","ba","bốn","năm","sáu","bảy","tám","chín"))</f>
        <v>#REF!</v>
      </c>
      <c r="N18" s="14" t="e">
        <f>IF(N16=0,IF(AND(M16&lt;&gt;0,O16&lt;&gt;0),"lẻ",""),CHOOSE(N16,"một","hai","ba","bốn","năm","sáu","bảy","tám","chín"))</f>
        <v>#REF!</v>
      </c>
      <c r="O18" s="14" t="e">
        <f>IF(O16=0,"",CHOOSE(O16,IF(N16&gt;1,"một","một"),"hai","ba","bốn",IF(N16=0,"năm","lăm"),"sáu","bảy","tám","chín"))</f>
        <v>#REF!</v>
      </c>
    </row>
    <row r="19" spans="2:15" s="4" customFormat="1" ht="16.5" x14ac:dyDescent="0.25">
      <c r="B19" s="11"/>
      <c r="C19" s="9"/>
      <c r="D19" s="14" t="e">
        <f>IF(D16=0,"","trăm")</f>
        <v>#REF!</v>
      </c>
      <c r="E19" s="14" t="e">
        <f>IF(E16=0,"",IF(E16=1,"","mươi"))</f>
        <v>#REF!</v>
      </c>
      <c r="F19" s="14" t="e">
        <f>IF(AND(F16=0,F17=0),"","tỷ")</f>
        <v>#REF!</v>
      </c>
      <c r="G19" s="14" t="e">
        <f>IF(G16=0,"","trăm")</f>
        <v>#REF!</v>
      </c>
      <c r="H19" s="14" t="e">
        <f>IF(H16=0,"",IF(H16=1,"","mươi"))</f>
        <v>#REF!</v>
      </c>
      <c r="I19" s="14" t="e">
        <f>IF(AND(I16=0,I17=0),"","triệu")</f>
        <v>#REF!</v>
      </c>
      <c r="J19" s="14" t="e">
        <f>IF(J16=0,"","trăm")</f>
        <v>#REF!</v>
      </c>
      <c r="K19" s="14" t="e">
        <f>IF(K16=0,"",IF(K16=1,"","mươi"))</f>
        <v>#REF!</v>
      </c>
      <c r="L19" s="14" t="e">
        <f>IF(AND(L16=0,L17=0),"","ngàn")</f>
        <v>#REF!</v>
      </c>
      <c r="M19" s="14" t="e">
        <f>IF(M16=0,"","trăm")</f>
        <v>#REF!</v>
      </c>
      <c r="N19" s="14" t="e">
        <f>IF(N16=0,"",IF(N16=1,"","mươi"))</f>
        <v>#REF!</v>
      </c>
      <c r="O19" s="14" t="s">
        <v>163</v>
      </c>
    </row>
    <row r="20" spans="2:15" s="4" customFormat="1" ht="16.5" x14ac:dyDescent="0.25">
      <c r="B20" s="11"/>
      <c r="C20" s="10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2" spans="2:15" s="4" customFormat="1" ht="16.5" x14ac:dyDescent="0.25">
      <c r="B22" s="5" t="e">
        <f>#REF!</f>
        <v>#REF!</v>
      </c>
      <c r="C22" s="6" t="e">
        <f>RIGHT("000000000000"&amp;ROUND(B22,0),12)</f>
        <v>#REF!</v>
      </c>
      <c r="D22" s="7">
        <v>1</v>
      </c>
      <c r="E22" s="7">
        <v>2</v>
      </c>
      <c r="F22" s="7">
        <v>3</v>
      </c>
      <c r="G22" s="7">
        <v>4</v>
      </c>
      <c r="H22" s="7">
        <v>5</v>
      </c>
      <c r="I22" s="7">
        <v>6</v>
      </c>
      <c r="J22" s="7">
        <v>7</v>
      </c>
      <c r="K22" s="7">
        <v>8</v>
      </c>
      <c r="L22" s="7">
        <v>9</v>
      </c>
      <c r="M22" s="7">
        <v>10</v>
      </c>
      <c r="N22" s="7">
        <v>11</v>
      </c>
      <c r="O22" s="7">
        <v>12</v>
      </c>
    </row>
    <row r="23" spans="2:15" s="4" customFormat="1" ht="25.5" x14ac:dyDescent="0.25">
      <c r="B23" s="8" t="s">
        <v>172</v>
      </c>
      <c r="C23" s="9"/>
      <c r="D23" s="10" t="e">
        <f>VALUE(MID(C22,D22,1))</f>
        <v>#REF!</v>
      </c>
      <c r="E23" s="10" t="e">
        <f>VALUE(MID(C22,E22,1))</f>
        <v>#REF!</v>
      </c>
      <c r="F23" s="10" t="e">
        <f>VALUE(MID(C22,F22,1))</f>
        <v>#REF!</v>
      </c>
      <c r="G23" s="10" t="e">
        <f>VALUE(MID(C22,G22,1))</f>
        <v>#REF!</v>
      </c>
      <c r="H23" s="10" t="e">
        <f>VALUE(MID(C22,H22,1))</f>
        <v>#REF!</v>
      </c>
      <c r="I23" s="10" t="e">
        <f>VALUE(MID(C22,I22,1))</f>
        <v>#REF!</v>
      </c>
      <c r="J23" s="10" t="e">
        <f>VALUE(MID(C22,J22,1))</f>
        <v>#REF!</v>
      </c>
      <c r="K23" s="10" t="e">
        <f>VALUE(MID(C22,K22,1))</f>
        <v>#REF!</v>
      </c>
      <c r="L23" s="10" t="e">
        <f>VALUE(MID(C22,L22,1))</f>
        <v>#REF!</v>
      </c>
      <c r="M23" s="10" t="e">
        <f>VALUE(MID(C22,M22,1))</f>
        <v>#REF!</v>
      </c>
      <c r="N23" s="10" t="e">
        <f>VALUE(MID(C22,N22,1))</f>
        <v>#REF!</v>
      </c>
      <c r="O23" s="10" t="e">
        <f>VALUE(MID(C22,O22,1))</f>
        <v>#REF!</v>
      </c>
    </row>
    <row r="24" spans="2:15" s="4" customFormat="1" ht="16.5" x14ac:dyDescent="0.25">
      <c r="B24" s="11"/>
      <c r="C24" s="9"/>
      <c r="D24" s="10" t="e">
        <f>SUM(D23:D23)</f>
        <v>#REF!</v>
      </c>
      <c r="E24" s="10" t="e">
        <f>SUM(D23:E23)</f>
        <v>#REF!</v>
      </c>
      <c r="F24" s="10" t="e">
        <f>SUM(D23:F23)</f>
        <v>#REF!</v>
      </c>
      <c r="G24" s="10" t="e">
        <f>SUM(G23:G23)</f>
        <v>#REF!</v>
      </c>
      <c r="H24" s="10" t="e">
        <f>SUM(G23:H23)</f>
        <v>#REF!</v>
      </c>
      <c r="I24" s="10" t="e">
        <f>SUM(G23:I23)</f>
        <v>#REF!</v>
      </c>
      <c r="J24" s="10" t="e">
        <f>SUM(J23:J23)</f>
        <v>#REF!</v>
      </c>
      <c r="K24" s="10" t="e">
        <f>SUM(J23:K23)</f>
        <v>#REF!</v>
      </c>
      <c r="L24" s="10" t="e">
        <f>SUM(J23:L23)</f>
        <v>#REF!</v>
      </c>
      <c r="M24" s="10" t="e">
        <f>SUM(M23:M23)</f>
        <v>#REF!</v>
      </c>
      <c r="N24" s="10" t="e">
        <f>SUM(M23:N23)</f>
        <v>#REF!</v>
      </c>
      <c r="O24" s="10" t="e">
        <f>SUM(M23:O23)</f>
        <v>#REF!</v>
      </c>
    </row>
    <row r="25" spans="2:15" s="4" customFormat="1" ht="16.5" x14ac:dyDescent="0.25">
      <c r="B25" s="12"/>
      <c r="C25" s="9"/>
      <c r="D25" s="13" t="e">
        <f>IF(D23=0,"",CHOOSE(D23,"một","hai","ba","bốn","năm","sáu","bảy","tám","chín"))</f>
        <v>#REF!</v>
      </c>
      <c r="E25" s="13" t="e">
        <f>IF(E23=0,IF(AND(D23&lt;&gt;0,F23&lt;&gt;0),"lẻ",""),CHOOSE(E23,"mười ","hai","ba","bốn","năm","sáu","bảy","tám","chín"))</f>
        <v>#REF!</v>
      </c>
      <c r="F25" s="13" t="e">
        <f>IF(F23=0,"",CHOOSE(F23,IF(E23&gt;1,"mốt","một"),"hai","ba","bốn",IF(E23=0,"năm","lăm"),"sáu","bảy","tám","chín"))</f>
        <v>#REF!</v>
      </c>
      <c r="G25" s="13" t="e">
        <f>IF(G23=0,"",CHOOSE(G23,"một","hai","ba","bốn","năm","sáu","bảy","tám","chín"))</f>
        <v>#REF!</v>
      </c>
      <c r="H25" s="13" t="e">
        <f>IF(H23=0,IF(AND(G23&lt;&gt;0,I23&lt;&gt;0),"lẻ",""),CHOOSE(H23,"mười","hai","ba","bốn","năm","sáu","bảy","tám","chín"))</f>
        <v>#REF!</v>
      </c>
      <c r="I25" s="13" t="e">
        <f>IF(I23=0,"",CHOOSE(I23,IF(H23&gt;1,"mốt","một"),"hai","ba","bốn",IF(H23=0,"năm","lăm"),"sáu","bảy","tám","chín"))</f>
        <v>#REF!</v>
      </c>
      <c r="J25" s="13" t="e">
        <f>IF(J23=0,"",CHOOSE(J23,"một","hai","ba","bốn","năm","sáu","bảy","tám","chín"))</f>
        <v>#REF!</v>
      </c>
      <c r="K25" s="13" t="e">
        <f>IF(K23=0,IF(AND(J23&lt;&gt;0,L23&lt;&gt;0),"lẻ",""),CHOOSE(K23,"mười","hai","ba","bốn","năm","sáu","bảy","tám","chín"))</f>
        <v>#REF!</v>
      </c>
      <c r="L25" s="13" t="e">
        <f>IF(L23=0,"",CHOOSE(L23,IF(K23&gt;1,"mốt","một"),"hai","ba","bốn",IF(K23=0,"năm","lăm"),"sáu","bảy","tám","chín"))</f>
        <v>#REF!</v>
      </c>
      <c r="M25" s="10" t="e">
        <f>IF(M23=0,"",CHOOSE(M23,"một","hai","ba","bốn","năm","sáu","bảy","tám","chín"))</f>
        <v>#REF!</v>
      </c>
      <c r="N25" s="14" t="e">
        <f>IF(N23=0,IF(AND(M23&lt;&gt;0,O23&lt;&gt;0),"lẻ",""),CHOOSE(N23,"một","hai","ba","bốn","năm","sáu","bảy","tám","chín"))</f>
        <v>#REF!</v>
      </c>
      <c r="O25" s="14" t="e">
        <f>IF(O23=0,"",CHOOSE(O23,IF(N23&gt;1,"một","một"),"hai","ba","bốn",IF(N23=0,"năm","lăm"),"sáu","bảy","tám","chín"))</f>
        <v>#REF!</v>
      </c>
    </row>
    <row r="26" spans="2:15" s="4" customFormat="1" ht="16.5" x14ac:dyDescent="0.25">
      <c r="B26" s="11"/>
      <c r="C26" s="9"/>
      <c r="D26" s="14" t="e">
        <f>IF(D23=0,"","trăm")</f>
        <v>#REF!</v>
      </c>
      <c r="E26" s="14" t="e">
        <f>IF(E23=0,"",IF(E23=1,"","mươi"))</f>
        <v>#REF!</v>
      </c>
      <c r="F26" s="14" t="e">
        <f>IF(AND(F23=0,F24=0),"","tỷ")</f>
        <v>#REF!</v>
      </c>
      <c r="G26" s="14" t="e">
        <f>IF(G23=0,"","trăm")</f>
        <v>#REF!</v>
      </c>
      <c r="H26" s="14" t="e">
        <f>IF(H23=0,"",IF(H23=1,"","mươi"))</f>
        <v>#REF!</v>
      </c>
      <c r="I26" s="14" t="e">
        <f>IF(AND(I23=0,I24=0),"","triệu")</f>
        <v>#REF!</v>
      </c>
      <c r="J26" s="14" t="e">
        <f>IF(J23=0,"","trăm")</f>
        <v>#REF!</v>
      </c>
      <c r="K26" s="14" t="e">
        <f>IF(K23=0,"",IF(K23=1,"","mươi"))</f>
        <v>#REF!</v>
      </c>
      <c r="L26" s="14" t="e">
        <f>IF(AND(L23=0,L24=0),"","ngàn")</f>
        <v>#REF!</v>
      </c>
      <c r="M26" s="14" t="e">
        <f>IF(M23=0,"","trăm")</f>
        <v>#REF!</v>
      </c>
      <c r="N26" s="14" t="e">
        <f>IF(N23=0,"",IF(N23=1,"","mươi"))</f>
        <v>#REF!</v>
      </c>
      <c r="O26" s="14" t="s">
        <v>163</v>
      </c>
    </row>
    <row r="27" spans="2:15" s="4" customFormat="1" ht="16.5" x14ac:dyDescent="0.25">
      <c r="B27" s="11"/>
      <c r="C27" s="10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</sheetData>
  <phoneticPr fontId="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vuot_gio</vt:lpstr>
      <vt:lpstr>tien_so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Lê Ngọc Tú</cp:lastModifiedBy>
  <cp:lastPrinted>2020-10-19T02:25:15Z</cp:lastPrinted>
  <dcterms:created xsi:type="dcterms:W3CDTF">2005-12-24T00:20:58Z</dcterms:created>
  <dcterms:modified xsi:type="dcterms:W3CDTF">2024-08-22T04:32:21Z</dcterms:modified>
</cp:coreProperties>
</file>