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showObjects="placeholder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Thanh_Toan_Luong\Vuot gio\2024_2025\Ky_2_2024_2025\01_Co huu\"/>
    </mc:Choice>
  </mc:AlternateContent>
  <xr:revisionPtr revIDLastSave="0" documentId="13_ncr:1_{789949A6-0F5B-474A-8532-0CCFA0E08E8A}" xr6:coauthVersionLast="47" xr6:coauthVersionMax="47" xr10:uidLastSave="{00000000-0000-0000-0000-000000000000}"/>
  <bookViews>
    <workbookView xWindow="-108" yWindow="-108" windowWidth="23256" windowHeight="12576" tabRatio="634" xr2:uid="{00000000-000D-0000-FFFF-FFFF00000000}"/>
  </bookViews>
  <sheets>
    <sheet name="vuot_gio" sheetId="51055" r:id="rId1"/>
    <sheet name="tien_so" sheetId="101" state="hidden" r:id="rId2"/>
  </sheets>
  <definedNames>
    <definedName name="_xlnm._FilterDatabase" localSheetId="1" hidden="1">tien_so!#REF!</definedName>
    <definedName name="_xlnm._FilterDatabase" localSheetId="0" hidden="1">vuot_gio!$A$8:$DN$12</definedName>
    <definedName name="CNV">#REF!</definedName>
    <definedName name="_xlnm.Criteria" localSheetId="0">vuot_gio!#REF!</definedName>
    <definedName name="ma_dinhmuc_moi">#REF!</definedName>
    <definedName name="madvi">vuot_gio!$E$9:$E$14</definedName>
    <definedName name="madvi1">vuot_gio!$F$9:$F$13</definedName>
    <definedName name="ngach">#REF!</definedName>
    <definedName name="pc">#REF!</definedName>
    <definedName name="_xlnm.Print_Area" localSheetId="0">vuot_gio!$A$1:$DM$17</definedName>
    <definedName name="_xlnm.Print_Titles" localSheetId="1">tien_so!#REF!</definedName>
    <definedName name="_xlnm.Print_Titles" localSheetId="0">vuot_gio!$4:$8</definedName>
    <definedName name="ta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12" i="51055" l="1"/>
  <c r="BT12" i="51055"/>
  <c r="BU11" i="51055"/>
  <c r="BT11" i="51055"/>
  <c r="BU10" i="51055"/>
  <c r="BT10" i="51055"/>
  <c r="BU9" i="51055"/>
  <c r="BT9" i="51055"/>
  <c r="E14" i="51055"/>
  <c r="F14" i="51055"/>
  <c r="G14" i="51055"/>
  <c r="A9" i="51055"/>
  <c r="A10" i="51055"/>
  <c r="A11" i="51055"/>
  <c r="A12" i="51055"/>
  <c r="BS9" i="51055" l="1"/>
  <c r="BS10" i="51055"/>
  <c r="BS11" i="51055"/>
  <c r="BS12" i="51055"/>
  <c r="BH14" i="51055" l="1"/>
  <c r="BR14" i="51055"/>
  <c r="BI14" i="51055"/>
  <c r="BD14" i="51055"/>
  <c r="BB14" i="51055"/>
  <c r="BA14" i="51055"/>
  <c r="AZ14" i="51055"/>
  <c r="AC14" i="51055"/>
  <c r="R2" i="51055"/>
  <c r="BE14" i="51055"/>
  <c r="BF14" i="51055"/>
  <c r="BG14" i="51055"/>
  <c r="BV14" i="51055"/>
  <c r="BW14" i="51055"/>
  <c r="BX14" i="51055"/>
  <c r="BZ14" i="51055"/>
  <c r="CA14" i="51055"/>
  <c r="CB14" i="51055"/>
  <c r="CC14" i="51055"/>
  <c r="CD14" i="51055"/>
  <c r="CE14" i="51055"/>
  <c r="CF14" i="51055"/>
  <c r="CG14" i="51055"/>
  <c r="CW14" i="51055"/>
  <c r="CX14" i="51055"/>
  <c r="CY14" i="51055"/>
  <c r="CZ14" i="51055"/>
  <c r="DA14" i="51055"/>
  <c r="DB14" i="51055"/>
  <c r="DC14" i="51055"/>
  <c r="B15" i="101"/>
  <c r="C20" i="101"/>
  <c r="B22" i="101"/>
  <c r="C22" i="101" s="1"/>
  <c r="C15" i="101"/>
  <c r="J16" i="101" s="1"/>
  <c r="CH14" i="51055"/>
  <c r="DD14" i="51055"/>
  <c r="M16" i="101"/>
  <c r="O17" i="101" s="1"/>
  <c r="CL14" i="51055"/>
  <c r="CK14" i="51055"/>
  <c r="CJ14" i="51055"/>
  <c r="CI14" i="51055"/>
  <c r="L14" i="51055"/>
  <c r="CM14" i="51055"/>
  <c r="CN14" i="51055"/>
  <c r="Q14" i="51055"/>
  <c r="CO14" i="51055"/>
  <c r="R14" i="51055"/>
  <c r="CP14" i="51055"/>
  <c r="CQ14" i="51055"/>
  <c r="S14" i="51055"/>
  <c r="CR14" i="51055"/>
  <c r="V14" i="51055"/>
  <c r="CS14" i="51055"/>
  <c r="W14" i="51055"/>
  <c r="X14" i="51055"/>
  <c r="DE14" i="51055"/>
  <c r="CV14" i="51055"/>
  <c r="CU14" i="51055"/>
  <c r="DF14" i="51055"/>
  <c r="DG14" i="51055"/>
  <c r="DH14" i="51055"/>
  <c r="Y14" i="51055"/>
  <c r="DJ14" i="51055"/>
  <c r="DI14" i="51055"/>
  <c r="T14" i="51055"/>
  <c r="DK14" i="51055"/>
  <c r="Z14" i="51055"/>
  <c r="DM14" i="51055"/>
  <c r="DL14" i="51055"/>
  <c r="U14" i="51055"/>
  <c r="AG14" i="51055"/>
  <c r="AM14" i="51055"/>
  <c r="AN14" i="51055"/>
  <c r="AH14" i="51055"/>
  <c r="AB14" i="51055"/>
  <c r="AA14" i="51055"/>
  <c r="AJ14" i="51055"/>
  <c r="AF14" i="51055"/>
  <c r="AL14" i="51055"/>
  <c r="AO14" i="51055"/>
  <c r="AI14" i="51055"/>
  <c r="AK14" i="51055"/>
  <c r="AP14" i="51055"/>
  <c r="AE14" i="51055"/>
  <c r="AD14" i="51055"/>
  <c r="AR14" i="51055"/>
  <c r="BK14" i="51055"/>
  <c r="AS14" i="51055"/>
  <c r="BN14" i="51055"/>
  <c r="BL14" i="51055"/>
  <c r="BQ14" i="51055"/>
  <c r="BO14" i="51055"/>
  <c r="AT14" i="51055"/>
  <c r="AW14" i="51055"/>
  <c r="AV14" i="51055"/>
  <c r="AY14" i="51055"/>
  <c r="B8" i="101"/>
  <c r="C13" i="101" s="1"/>
  <c r="E16" i="101"/>
  <c r="E18" i="101" s="1"/>
  <c r="I16" i="51055" l="1"/>
  <c r="B1" i="101" s="1"/>
  <c r="C1" i="101" s="1"/>
  <c r="I2" i="101" s="1"/>
  <c r="I4" i="101" s="1"/>
  <c r="F16" i="101"/>
  <c r="F18" i="101" s="1"/>
  <c r="O16" i="101"/>
  <c r="O18" i="101" s="1"/>
  <c r="N16" i="101"/>
  <c r="N17" i="101"/>
  <c r="L23" i="101"/>
  <c r="J23" i="101"/>
  <c r="K23" i="101"/>
  <c r="F23" i="101"/>
  <c r="H23" i="101"/>
  <c r="O23" i="101"/>
  <c r="O25" i="101" s="1"/>
  <c r="D23" i="101"/>
  <c r="G23" i="101"/>
  <c r="N23" i="101"/>
  <c r="E23" i="101"/>
  <c r="M23" i="101"/>
  <c r="I23" i="101"/>
  <c r="J19" i="101"/>
  <c r="K17" i="101"/>
  <c r="L17" i="101"/>
  <c r="J18" i="101"/>
  <c r="J17" i="101"/>
  <c r="C27" i="101"/>
  <c r="E19" i="101"/>
  <c r="H16" i="101"/>
  <c r="M17" i="101"/>
  <c r="L16" i="101"/>
  <c r="C8" i="101"/>
  <c r="M19" i="101"/>
  <c r="D16" i="101"/>
  <c r="I16" i="101"/>
  <c r="K16" i="101"/>
  <c r="M18" i="101"/>
  <c r="G16" i="101"/>
  <c r="K2" i="101" l="1"/>
  <c r="F2" i="101"/>
  <c r="H2" i="101"/>
  <c r="H5" i="101" s="1"/>
  <c r="G2" i="101"/>
  <c r="G4" i="101" s="1"/>
  <c r="J2" i="101"/>
  <c r="J5" i="101" s="1"/>
  <c r="L2" i="101"/>
  <c r="N2" i="101"/>
  <c r="E2" i="101"/>
  <c r="E5" i="101" s="1"/>
  <c r="O2" i="101"/>
  <c r="O4" i="101" s="1"/>
  <c r="D2" i="101"/>
  <c r="M2" i="101"/>
  <c r="M3" i="101" s="1"/>
  <c r="N19" i="101"/>
  <c r="N18" i="101"/>
  <c r="K18" i="101"/>
  <c r="K19" i="101"/>
  <c r="G26" i="101"/>
  <c r="G25" i="101"/>
  <c r="H24" i="101"/>
  <c r="G24" i="101"/>
  <c r="I24" i="101"/>
  <c r="L18" i="101"/>
  <c r="L19" i="101"/>
  <c r="L9" i="101"/>
  <c r="E9" i="101"/>
  <c r="F9" i="101"/>
  <c r="I9" i="101"/>
  <c r="M9" i="101"/>
  <c r="O9" i="101"/>
  <c r="O11" i="101" s="1"/>
  <c r="K9" i="101"/>
  <c r="D9" i="101"/>
  <c r="J9" i="101"/>
  <c r="G9" i="101"/>
  <c r="H9" i="101"/>
  <c r="N9" i="101"/>
  <c r="E24" i="101"/>
  <c r="D25" i="101"/>
  <c r="D24" i="101"/>
  <c r="D26" i="101"/>
  <c r="F24" i="101"/>
  <c r="F26" i="101" s="1"/>
  <c r="N25" i="101"/>
  <c r="N26" i="101"/>
  <c r="L25" i="101"/>
  <c r="E26" i="101"/>
  <c r="E25" i="101"/>
  <c r="G17" i="101"/>
  <c r="H17" i="101"/>
  <c r="I17" i="101"/>
  <c r="G19" i="101"/>
  <c r="G18" i="101"/>
  <c r="N24" i="101"/>
  <c r="M25" i="101"/>
  <c r="O24" i="101"/>
  <c r="M26" i="101"/>
  <c r="M24" i="101"/>
  <c r="L24" i="101"/>
  <c r="L26" i="101" s="1"/>
  <c r="J26" i="101"/>
  <c r="J25" i="101"/>
  <c r="J24" i="101"/>
  <c r="K24" i="101"/>
  <c r="K26" i="101"/>
  <c r="K25" i="101"/>
  <c r="D18" i="101"/>
  <c r="F17" i="101"/>
  <c r="F19" i="101" s="1"/>
  <c r="D19" i="101"/>
  <c r="E17" i="101"/>
  <c r="D17" i="101"/>
  <c r="H19" i="101"/>
  <c r="H18" i="101"/>
  <c r="I25" i="101"/>
  <c r="I26" i="101"/>
  <c r="F25" i="101"/>
  <c r="I19" i="101"/>
  <c r="I18" i="101"/>
  <c r="H25" i="101"/>
  <c r="H26" i="101"/>
  <c r="K4" i="101" l="1"/>
  <c r="L4" i="101"/>
  <c r="J3" i="101"/>
  <c r="J4" i="101"/>
  <c r="F3" i="101"/>
  <c r="F5" i="101" s="1"/>
  <c r="F4" i="101"/>
  <c r="K3" i="101"/>
  <c r="D5" i="101"/>
  <c r="M5" i="101"/>
  <c r="G3" i="101"/>
  <c r="L3" i="101"/>
  <c r="L5" i="101" s="1"/>
  <c r="K5" i="101"/>
  <c r="M4" i="101"/>
  <c r="I3" i="101"/>
  <c r="I5" i="101" s="1"/>
  <c r="O3" i="101"/>
  <c r="H3" i="101"/>
  <c r="H4" i="101"/>
  <c r="N3" i="101"/>
  <c r="G5" i="101"/>
  <c r="E4" i="101"/>
  <c r="E3" i="101"/>
  <c r="D4" i="101"/>
  <c r="N4" i="101"/>
  <c r="N5" i="101"/>
  <c r="D3" i="101"/>
  <c r="I10" i="101"/>
  <c r="I12" i="101" s="1"/>
  <c r="H10" i="101"/>
  <c r="G12" i="101"/>
  <c r="G10" i="101"/>
  <c r="G11" i="101"/>
  <c r="H11" i="101"/>
  <c r="H12" i="101"/>
  <c r="F11" i="101"/>
  <c r="L10" i="101"/>
  <c r="L12" i="101" s="1"/>
  <c r="K10" i="101"/>
  <c r="J10" i="101"/>
  <c r="J11" i="101"/>
  <c r="J12" i="101"/>
  <c r="L11" i="101"/>
  <c r="E12" i="101"/>
  <c r="E11" i="101"/>
  <c r="N11" i="101"/>
  <c r="N12" i="101"/>
  <c r="I11" i="101"/>
  <c r="O10" i="101"/>
  <c r="M12" i="101"/>
  <c r="M11" i="101"/>
  <c r="M10" i="101"/>
  <c r="N10" i="101"/>
  <c r="K12" i="101"/>
  <c r="K11" i="101"/>
  <c r="D10" i="101"/>
  <c r="D11" i="101"/>
  <c r="F10" i="101"/>
  <c r="F12" i="101" s="1"/>
  <c r="E10" i="101"/>
  <c r="D12" i="101"/>
  <c r="C6" i="101" l="1"/>
  <c r="I17" i="5105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laptop</author>
  </authors>
  <commentList>
    <comment ref="AR4" authorId="0" shapeId="0" xr:uid="{00000000-0006-0000-0000-000001000000}">
      <text>
        <r>
          <rPr>
            <b/>
            <sz val="10"/>
            <color indexed="81"/>
            <rFont val="Tahoma"/>
            <family val="2"/>
            <charset val="163"/>
          </rPr>
          <t>Công thức</t>
        </r>
        <r>
          <rPr>
            <sz val="10"/>
            <color indexed="81"/>
            <rFont val="Tahoma"/>
            <family val="2"/>
            <charset val="163"/>
          </rPr>
          <t xml:space="preserve">
= ((Tổng số giờ của CBGD không hoàn thành của Bộ môn/môn học)/ 
(Tổng số giờ của CBGD hoàn thành của Bộ môn/môn học)) x Số giờ hoàn thành của CBGD
Phần này không có NCKH (thiếu)</t>
        </r>
      </text>
    </comment>
    <comment ref="K5" authorId="0" shapeId="0" xr:uid="{00000000-0006-0000-0000-000002000000}">
      <text>
        <r>
          <rPr>
            <sz val="11"/>
            <color indexed="81"/>
            <rFont val="Times New Roman"/>
            <family val="1"/>
            <charset val="163"/>
          </rPr>
          <t>Bao gồm HSL và PC thâm niên vượt khung (nếu có) lấy tại thời điểm tháng 7 năm trước (07/2024)</t>
        </r>
      </text>
    </comment>
    <comment ref="E8" authorId="0" shapeId="0" xr:uid="{00000000-0006-0000-0000-000003000000}">
      <text>
        <r>
          <rPr>
            <sz val="11"/>
            <color indexed="81"/>
            <rFont val="Times New Roman"/>
            <family val="1"/>
            <charset val="163"/>
          </rPr>
          <t>Lọc theo đơn vị</t>
        </r>
      </text>
    </comment>
    <comment ref="F8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Lọc theo đơn vị</t>
        </r>
      </text>
    </comment>
    <comment ref="I8" authorId="0" shapeId="0" xr:uid="{00000000-0006-0000-0000-000005000000}">
      <text>
        <r>
          <rPr>
            <sz val="10"/>
            <color indexed="81"/>
            <rFont val="Arial"/>
            <family val="2"/>
            <charset val="163"/>
          </rPr>
          <t>Lọc theo Bộ môn</t>
        </r>
      </text>
    </comment>
  </commentList>
</comments>
</file>

<file path=xl/sharedStrings.xml><?xml version="1.0" encoding="utf-8"?>
<sst xmlns="http://schemas.openxmlformats.org/spreadsheetml/2006/main" count="220" uniqueCount="154">
  <si>
    <t>Họ đệm</t>
  </si>
  <si>
    <t>Tên</t>
  </si>
  <si>
    <t>ĐV</t>
  </si>
  <si>
    <t>Đ</t>
  </si>
  <si>
    <t>Miễn giảm hoặc Số tháng đảm nhận</t>
  </si>
  <si>
    <t>Hướng dẫn thiếu của từng thành phần</t>
  </si>
  <si>
    <t>Hà</t>
  </si>
  <si>
    <t>KHDA1</t>
  </si>
  <si>
    <t>KHD11</t>
  </si>
  <si>
    <t>KHD10</t>
  </si>
  <si>
    <t>KHD03</t>
  </si>
  <si>
    <t>KHD05</t>
  </si>
  <si>
    <t>Tỷ lệ 
giờ thiếu</t>
  </si>
  <si>
    <t>33_0</t>
  </si>
  <si>
    <t>33_2</t>
  </si>
  <si>
    <t>Hoàng Quốc</t>
  </si>
  <si>
    <t>Còn lĩnh
(đồng)</t>
  </si>
  <si>
    <t>Định mức</t>
  </si>
  <si>
    <t>Đã nhận 
I
(đồng)</t>
  </si>
  <si>
    <t>Đã nhận 
II
(đồng)</t>
  </si>
  <si>
    <t>Việt</t>
  </si>
  <si>
    <t>Bài 
tập</t>
  </si>
  <si>
    <t>Cộng II</t>
  </si>
  <si>
    <t>Luận 
văn CH</t>
  </si>
  <si>
    <t>Luận 
án 
NCS</t>
  </si>
  <si>
    <t>CD_1</t>
  </si>
  <si>
    <t>KLCD_1</t>
  </si>
  <si>
    <t>KLDH_1</t>
  </si>
  <si>
    <t>LVCH_1</t>
  </si>
  <si>
    <t>NCS_1</t>
  </si>
  <si>
    <t>CS4</t>
  </si>
  <si>
    <t>CS3</t>
  </si>
  <si>
    <t>Hướng dẫn
Cao học</t>
  </si>
  <si>
    <t>Giờ hướng dẫn còn lại</t>
  </si>
  <si>
    <t>Tổng_HD</t>
  </si>
  <si>
    <t>Tổng cộng</t>
  </si>
  <si>
    <t>đồng</t>
  </si>
  <si>
    <t>Tổng số 
tiền thanh toán
(đồng)</t>
  </si>
  <si>
    <t>Học kỳ I</t>
  </si>
  <si>
    <t>Học kỳ II</t>
  </si>
  <si>
    <t>Cả năm</t>
  </si>
  <si>
    <t>DVI</t>
  </si>
  <si>
    <t>MGV</t>
  </si>
  <si>
    <t>Đã nhận 
III
(đồng)</t>
  </si>
  <si>
    <t>Số tiết 
còn lại 
thanh
 toán
(tiết)</t>
  </si>
  <si>
    <t>CHI TIẾT SỐ GIỜ GIẢNG</t>
  </si>
  <si>
    <t>Số tiền chi đợt này:</t>
  </si>
  <si>
    <t>Bằng chữ:</t>
  </si>
  <si>
    <t>Trừ số NCKH còn thiếu
(đồng)</t>
  </si>
  <si>
    <t>30_1</t>
  </si>
  <si>
    <t>Truy thu lại do chi thừa
(đồng)</t>
  </si>
  <si>
    <t>33_1</t>
  </si>
  <si>
    <t>Số tiết
 thiếu
(tiết)</t>
  </si>
  <si>
    <t>NHOM</t>
  </si>
  <si>
    <t xml:space="preserve">Số tiết và Số tiền thanh toán </t>
  </si>
  <si>
    <t>Đơn vị</t>
  </si>
  <si>
    <t>SĐH</t>
  </si>
  <si>
    <t>Mã</t>
  </si>
  <si>
    <t>ĐT
ĐH</t>
  </si>
  <si>
    <t>ĐT
SĐH</t>
  </si>
  <si>
    <t>Cộng</t>
  </si>
  <si>
    <t>Trừ số chi thừa năm học trước
(đồng)</t>
  </si>
  <si>
    <t>ĐG</t>
  </si>
  <si>
    <t>1_1</t>
  </si>
  <si>
    <t>Sau Đại học (tiết)</t>
  </si>
  <si>
    <t>Đơn giá vượt
(đồng)</t>
  </si>
  <si>
    <t>Thành 
tiền
(đồng)</t>
  </si>
  <si>
    <t>CĐ tốt nghiệp</t>
  </si>
  <si>
    <t>Khối lượng hoàn thành  (tiết)</t>
  </si>
  <si>
    <t>Giờ hướng dẫn</t>
  </si>
  <si>
    <t>Lý thuyết 
thể dục</t>
  </si>
  <si>
    <t>Chuyên 
đề TN</t>
  </si>
  <si>
    <t>Khóa luận CĐ</t>
  </si>
  <si>
    <t>Khóa luận ĐH</t>
  </si>
  <si>
    <t>33_3</t>
  </si>
  <si>
    <t>33_4</t>
  </si>
  <si>
    <t>33_5</t>
  </si>
  <si>
    <t>33_6</t>
  </si>
  <si>
    <t>33_7</t>
  </si>
  <si>
    <t>33_8</t>
  </si>
  <si>
    <t>Tổng Số giờ thiếu
(giờ)</t>
  </si>
  <si>
    <t>Ho_dem</t>
  </si>
  <si>
    <t>Ten</t>
  </si>
  <si>
    <t>TT</t>
  </si>
  <si>
    <t>Lý do</t>
  </si>
  <si>
    <t>Học phần tiến sĩ</t>
  </si>
  <si>
    <t>M0</t>
  </si>
  <si>
    <t>M2</t>
  </si>
  <si>
    <t>M3</t>
  </si>
  <si>
    <t>Số chi thừa kỳ I đã trừ
(đồng)</t>
  </si>
  <si>
    <t>Ma_GV</t>
  </si>
  <si>
    <t>F0</t>
  </si>
  <si>
    <t>% 
miễn giảm</t>
  </si>
  <si>
    <t>Số giờ thiếu
từ 1-200
(giờ)</t>
  </si>
  <si>
    <t>Đơn giá
đồng)</t>
  </si>
  <si>
    <t>Thành tiền
(đồng)</t>
  </si>
  <si>
    <t>Số giờ thiếu
&gt;200
(giờ)</t>
  </si>
  <si>
    <t>Đơn giá
(đồng)</t>
  </si>
  <si>
    <t>Truy thu lại do thiếu giờ
(đồng)</t>
  </si>
  <si>
    <t>Phan Quốc</t>
  </si>
  <si>
    <t>Hưng</t>
  </si>
  <si>
    <t>Luyện Hữu</t>
  </si>
  <si>
    <t>Cử</t>
  </si>
  <si>
    <t>Cao Việt</t>
  </si>
  <si>
    <t>Bổ sung năm học trước
(đồng)</t>
  </si>
  <si>
    <t>Tiet_Am</t>
  </si>
  <si>
    <t>C</t>
  </si>
  <si>
    <t>E</t>
  </si>
  <si>
    <t>A</t>
  </si>
  <si>
    <t>F</t>
  </si>
  <si>
    <t>CS2</t>
  </si>
  <si>
    <t>Nhóm</t>
  </si>
  <si>
    <t>Mã
M.giảm</t>
  </si>
  <si>
    <t>Số
tháng</t>
  </si>
  <si>
    <t>GD
(tiết)</t>
  </si>
  <si>
    <t>Cộng I</t>
  </si>
  <si>
    <t>Cố vấn</t>
  </si>
  <si>
    <t>Cố 
vấn</t>
  </si>
  <si>
    <t>E1</t>
  </si>
  <si>
    <t>E2</t>
  </si>
  <si>
    <t>Thực 
hành</t>
  </si>
  <si>
    <t>Đại học (tiết)</t>
  </si>
  <si>
    <t>NCS</t>
  </si>
  <si>
    <t>Lý thuyết 
Cao học</t>
  </si>
  <si>
    <t>Chấm bài 
Cao học</t>
  </si>
  <si>
    <t>Cộng_I</t>
  </si>
  <si>
    <t>Chấm bài GK
Cao học</t>
  </si>
  <si>
    <t>Đi dạy địa 
phương CH</t>
  </si>
  <si>
    <t>Cộng_II</t>
  </si>
  <si>
    <t>Chấm bài</t>
  </si>
  <si>
    <t>Giữa 
kỳ</t>
  </si>
  <si>
    <t>Giáo 
trình</t>
  </si>
  <si>
    <t>Lý thuyết
 quân sự</t>
  </si>
  <si>
    <t>Lý 
thuyết</t>
  </si>
  <si>
    <t>đồng./.</t>
  </si>
  <si>
    <t>Số tiết trừ cho CB 
bị thiếu tiết
(tiết)</t>
  </si>
  <si>
    <t>Cộng
giờ giảng và giờ HĐ</t>
  </si>
  <si>
    <t>Số tiết 
hướng 
dẫn 
chuyển
 sang 
(tiết)</t>
  </si>
  <si>
    <t>Số 
tiết
vượt 
lần 1
(tiết)</t>
  </si>
  <si>
    <t>Số 
tiết
vượt 
lần 2
(tiết)</t>
  </si>
  <si>
    <t>Giờ giảng</t>
  </si>
  <si>
    <t>Kh«ng söa 
dßng trªn</t>
  </si>
  <si>
    <t>KL còn đảm nhận
khi trừ miễn giảm
(tiết)</t>
  </si>
  <si>
    <t>Phó GĐTT (15%)</t>
  </si>
  <si>
    <t>Tổng</t>
  </si>
  <si>
    <t>Tổng
HSL
(07/2024)</t>
  </si>
  <si>
    <t>KHĐ và DD cây trồng</t>
  </si>
  <si>
    <t>GĐTT (20%) đến 07/2025</t>
  </si>
  <si>
    <t>Tiết 
vượt
(1-300)</t>
  </si>
  <si>
    <t>Vượt 
từ 301
trở lên</t>
  </si>
  <si>
    <t>Giá &gt; 300</t>
  </si>
  <si>
    <t>BẢNG THANH TOÁN TIỀN VƯỢT GIỜ NĂM HỌC 2024 - 2025</t>
  </si>
  <si>
    <r>
      <t xml:space="preserve">(Kèm theo Quyết định số     3737  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 xml:space="preserve">/QĐ-HVN  ngày     28     tháng   7   năm </t>
    </r>
    <r>
      <rPr>
        <b/>
        <sz val="14"/>
        <rFont val="Times New Roman"/>
        <family val="1"/>
      </rPr>
      <t xml:space="preserve"> </t>
    </r>
    <r>
      <rPr>
        <sz val="14"/>
        <rFont val="Times New Roman"/>
        <family val="1"/>
      </rPr>
      <t>2025   của Giám đốc Học viện Nông nghiệp Việt Nam)</t>
    </r>
  </si>
  <si>
    <t>Về 09/2024 (chờ bảo vệ TS). Tính miễn giảm NCS
Bí thư liên chi (40%) từ 09/2024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</si>
</sst>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</numFmts>
  <fonts count="36">
    <font>
      <sz val="12"/>
      <name val=".VnTime"/>
    </font>
    <font>
      <sz val="11"/>
      <name val=".VnArial Narrow"/>
      <family val="2"/>
    </font>
    <font>
      <sz val="10"/>
      <name val="Arial"/>
      <family val="2"/>
    </font>
    <font>
      <sz val="10"/>
      <name val="VNI-Times"/>
    </font>
    <font>
      <sz val="10"/>
      <name val=".VnArial"/>
      <family val="2"/>
    </font>
    <font>
      <sz val="13"/>
      <name val="Times New Roman"/>
      <family val="1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0"/>
      <name val="Times New Roman"/>
      <family val="1"/>
    </font>
    <font>
      <sz val="11"/>
      <name val="Times New Roman"/>
      <family val="1"/>
    </font>
    <font>
      <sz val="16"/>
      <name val="Times New Roman"/>
      <family val="1"/>
      <charset val="163"/>
    </font>
    <font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  <font>
      <sz val="10"/>
      <name val="Times New Roman"/>
      <family val="1"/>
      <charset val="163"/>
    </font>
    <font>
      <sz val="12"/>
      <name val="Times New Roman"/>
      <family val="1"/>
      <charset val="163"/>
    </font>
    <font>
      <sz val="11"/>
      <color indexed="81"/>
      <name val="Times New Roman"/>
      <family val="1"/>
      <charset val="163"/>
    </font>
    <font>
      <b/>
      <sz val="16"/>
      <name val="Times New Roman"/>
      <family val="1"/>
      <charset val="163"/>
    </font>
    <font>
      <b/>
      <sz val="16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sz val="13"/>
      <color indexed="10"/>
      <name val="Times New Roman"/>
      <family val="1"/>
    </font>
    <font>
      <b/>
      <sz val="11"/>
      <color indexed="12"/>
      <name val="Times New Roman"/>
      <family val="1"/>
    </font>
    <font>
      <sz val="11"/>
      <color indexed="12"/>
      <name val="Times New Roman"/>
      <family val="1"/>
    </font>
    <font>
      <i/>
      <sz val="13"/>
      <name val="Times New Roman"/>
      <family val="1"/>
    </font>
    <font>
      <b/>
      <sz val="10"/>
      <color indexed="81"/>
      <name val="Tahoma"/>
      <family val="2"/>
      <charset val="163"/>
    </font>
    <font>
      <sz val="10"/>
      <color indexed="81"/>
      <name val="Tahoma"/>
      <family val="2"/>
      <charset val="163"/>
    </font>
    <font>
      <sz val="10"/>
      <color indexed="81"/>
      <name val="Arial"/>
      <family val="2"/>
      <charset val="163"/>
    </font>
    <font>
      <sz val="11"/>
      <color indexed="10"/>
      <name val="Times New Roman"/>
      <family val="1"/>
      <charset val="163"/>
    </font>
    <font>
      <b/>
      <sz val="11"/>
      <color indexed="10"/>
      <name val="Times New Roman"/>
      <family val="1"/>
      <charset val="163"/>
    </font>
    <font>
      <sz val="11"/>
      <color indexed="10"/>
      <name val="Times New Roman"/>
      <family val="1"/>
      <charset val="163"/>
    </font>
    <font>
      <sz val="12"/>
      <name val=".VnTime"/>
      <family val="2"/>
    </font>
    <font>
      <b/>
      <i/>
      <sz val="11"/>
      <color indexed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6" fillId="0" borderId="0"/>
    <xf numFmtId="0" fontId="4" fillId="0" borderId="0"/>
    <xf numFmtId="0" fontId="3" fillId="0" borderId="0"/>
    <xf numFmtId="0" fontId="21" fillId="0" borderId="0"/>
  </cellStyleXfs>
  <cellXfs count="165">
    <xf numFmtId="0" fontId="0" fillId="0" borderId="0" xfId="0"/>
    <xf numFmtId="0" fontId="6" fillId="0" borderId="0" xfId="5" applyFont="1"/>
    <xf numFmtId="166" fontId="22" fillId="0" borderId="0" xfId="1" applyNumberFormat="1" applyFont="1" applyFill="1" applyAlignment="1" applyProtection="1">
      <alignment vertical="center"/>
      <protection hidden="1"/>
    </xf>
    <xf numFmtId="0" fontId="23" fillId="0" borderId="0" xfId="4" applyFont="1" applyAlignment="1" applyProtection="1">
      <alignment horizontal="center"/>
      <protection hidden="1"/>
    </xf>
    <xf numFmtId="0" fontId="20" fillId="0" borderId="0" xfId="4" applyFont="1" applyAlignment="1" applyProtection="1">
      <alignment horizontal="center"/>
      <protection hidden="1"/>
    </xf>
    <xf numFmtId="0" fontId="8" fillId="0" borderId="0" xfId="5" applyFont="1" applyAlignment="1" applyProtection="1">
      <alignment horizontal="center" vertical="center" wrapText="1"/>
      <protection hidden="1"/>
    </xf>
    <xf numFmtId="0" fontId="9" fillId="0" borderId="0" xfId="4" applyFont="1" applyProtection="1">
      <protection hidden="1"/>
    </xf>
    <xf numFmtId="0" fontId="24" fillId="0" borderId="0" xfId="4" applyFont="1" applyProtection="1">
      <protection hidden="1"/>
    </xf>
    <xf numFmtId="0" fontId="5" fillId="0" borderId="0" xfId="5" applyFont="1" applyAlignment="1" applyProtection="1">
      <alignment vertical="center"/>
      <protection hidden="1"/>
    </xf>
    <xf numFmtId="0" fontId="25" fillId="0" borderId="0" xfId="5" applyFont="1" applyAlignment="1" applyProtection="1">
      <alignment horizontal="center" vertical="center"/>
      <protection hidden="1"/>
    </xf>
    <xf numFmtId="0" fontId="24" fillId="0" borderId="0" xfId="3" applyFont="1" applyAlignment="1" applyProtection="1">
      <alignment horizontal="center"/>
      <protection hidden="1"/>
    </xf>
    <xf numFmtId="0" fontId="24" fillId="0" borderId="0" xfId="4" applyFont="1" applyAlignment="1" applyProtection="1">
      <alignment horizontal="center"/>
      <protection hidden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2" fontId="9" fillId="0" borderId="0" xfId="0" applyNumberFormat="1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166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2" fontId="14" fillId="3" borderId="0" xfId="0" applyNumberFormat="1" applyFont="1" applyFill="1" applyAlignment="1">
      <alignment horizontal="center" vertical="center"/>
    </xf>
    <xf numFmtId="2" fontId="20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14" fillId="3" borderId="0" xfId="0" applyFont="1" applyFill="1" applyAlignment="1">
      <alignment horizontal="right" vertical="center"/>
    </xf>
    <xf numFmtId="2" fontId="14" fillId="3" borderId="0" xfId="0" applyNumberFormat="1" applyFont="1" applyFill="1" applyAlignment="1">
      <alignment vertical="center"/>
    </xf>
    <xf numFmtId="3" fontId="13" fillId="3" borderId="0" xfId="0" applyNumberFormat="1" applyFont="1" applyFill="1" applyAlignment="1">
      <alignment horizontal="right" vertical="center"/>
    </xf>
    <xf numFmtId="3" fontId="14" fillId="3" borderId="0" xfId="0" applyNumberFormat="1" applyFont="1" applyFill="1" applyAlignment="1">
      <alignment horizontal="right" vertical="center"/>
    </xf>
    <xf numFmtId="10" fontId="1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left" vertical="center"/>
    </xf>
    <xf numFmtId="0" fontId="19" fillId="3" borderId="0" xfId="0" applyFont="1" applyFill="1" applyAlignment="1">
      <alignment vertical="center"/>
    </xf>
    <xf numFmtId="165" fontId="10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166" fontId="13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vertical="center"/>
    </xf>
    <xf numFmtId="2" fontId="9" fillId="3" borderId="0" xfId="0" applyNumberFormat="1" applyFont="1" applyFill="1" applyAlignment="1">
      <alignment vertical="center"/>
    </xf>
    <xf numFmtId="2" fontId="14" fillId="3" borderId="0" xfId="0" applyNumberFormat="1" applyFont="1" applyFill="1" applyAlignment="1" applyProtection="1">
      <alignment horizontal="center" vertical="center"/>
      <protection locked="0"/>
    </xf>
    <xf numFmtId="3" fontId="14" fillId="3" borderId="0" xfId="0" applyNumberFormat="1" applyFont="1" applyFill="1" applyAlignment="1">
      <alignment horizontal="center" vertical="center"/>
    </xf>
    <xf numFmtId="4" fontId="13" fillId="3" borderId="0" xfId="0" applyNumberFormat="1" applyFont="1" applyFill="1" applyAlignment="1">
      <alignment vertical="center"/>
    </xf>
    <xf numFmtId="165" fontId="13" fillId="3" borderId="0" xfId="0" applyNumberFormat="1" applyFont="1" applyFill="1" applyAlignment="1">
      <alignment horizontal="center" vertical="center"/>
    </xf>
    <xf numFmtId="0" fontId="15" fillId="3" borderId="0" xfId="0" applyFont="1" applyFill="1"/>
    <xf numFmtId="165" fontId="13" fillId="3" borderId="0" xfId="0" applyNumberFormat="1" applyFont="1" applyFill="1" applyAlignment="1">
      <alignment vertical="center"/>
    </xf>
    <xf numFmtId="164" fontId="13" fillId="3" borderId="0" xfId="0" applyNumberFormat="1" applyFont="1" applyFill="1" applyAlignment="1">
      <alignment vertical="center"/>
    </xf>
    <xf numFmtId="0" fontId="14" fillId="3" borderId="0" xfId="0" applyFont="1" applyFill="1" applyAlignment="1" applyProtection="1">
      <alignment horizontal="left" vertical="center" wrapText="1"/>
      <protection hidden="1"/>
    </xf>
    <xf numFmtId="165" fontId="1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3" fontId="29" fillId="3" borderId="0" xfId="0" applyNumberFormat="1" applyFont="1" applyFill="1" applyAlignment="1">
      <alignment horizontal="right" vertical="center"/>
    </xf>
    <xf numFmtId="0" fontId="29" fillId="3" borderId="0" xfId="0" applyFont="1" applyFill="1" applyAlignment="1">
      <alignment horizontal="right" vertical="center"/>
    </xf>
    <xf numFmtId="0" fontId="31" fillId="3" borderId="0" xfId="0" applyFont="1" applyFill="1" applyAlignment="1">
      <alignment horizontal="right" vertical="center"/>
    </xf>
    <xf numFmtId="0" fontId="33" fillId="3" borderId="0" xfId="0" applyFont="1" applyFill="1" applyAlignment="1">
      <alignment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3" xfId="0" applyFont="1" applyFill="1" applyBorder="1" applyAlignment="1" applyProtection="1">
      <alignment vertical="center"/>
      <protection hidden="1"/>
    </xf>
    <xf numFmtId="0" fontId="14" fillId="3" borderId="3" xfId="0" applyFont="1" applyFill="1" applyBorder="1" applyAlignment="1" applyProtection="1">
      <alignment horizontal="center" vertical="center"/>
      <protection hidden="1"/>
    </xf>
    <xf numFmtId="0" fontId="13" fillId="3" borderId="3" xfId="0" applyFont="1" applyFill="1" applyBorder="1" applyAlignment="1" applyProtection="1">
      <alignment horizontal="center" vertical="center"/>
      <protection hidden="1"/>
    </xf>
    <xf numFmtId="0" fontId="14" fillId="3" borderId="3" xfId="0" applyFont="1" applyFill="1" applyBorder="1" applyAlignment="1" applyProtection="1">
      <alignment horizontal="left" vertical="center" wrapText="1"/>
      <protection locked="0"/>
    </xf>
    <xf numFmtId="2" fontId="14" fillId="3" borderId="3" xfId="0" applyNumberFormat="1" applyFont="1" applyFill="1" applyBorder="1" applyAlignment="1">
      <alignment horizontal="center" vertical="center"/>
    </xf>
    <xf numFmtId="2" fontId="20" fillId="3" borderId="3" xfId="0" applyNumberFormat="1" applyFont="1" applyFill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/>
    </xf>
    <xf numFmtId="2" fontId="9" fillId="3" borderId="3" xfId="0" applyNumberFormat="1" applyFont="1" applyFill="1" applyBorder="1" applyAlignment="1">
      <alignment horizontal="center" vertical="center"/>
    </xf>
    <xf numFmtId="2" fontId="14" fillId="3" borderId="3" xfId="0" applyNumberFormat="1" applyFont="1" applyFill="1" applyBorder="1" applyAlignment="1">
      <alignment horizontal="right" vertical="center"/>
    </xf>
    <xf numFmtId="3" fontId="14" fillId="3" borderId="3" xfId="0" applyNumberFormat="1" applyFont="1" applyFill="1" applyBorder="1" applyAlignment="1">
      <alignment horizontal="right" vertical="center"/>
    </xf>
    <xf numFmtId="3" fontId="31" fillId="3" borderId="3" xfId="0" applyNumberFormat="1" applyFont="1" applyFill="1" applyBorder="1" applyAlignment="1">
      <alignment horizontal="right" vertical="center"/>
    </xf>
    <xf numFmtId="10" fontId="14" fillId="3" borderId="3" xfId="0" applyNumberFormat="1" applyFont="1" applyFill="1" applyBorder="1" applyAlignment="1">
      <alignment horizontal="center" vertical="center"/>
    </xf>
    <xf numFmtId="3" fontId="14" fillId="3" borderId="3" xfId="0" applyNumberFormat="1" applyFont="1" applyFill="1" applyBorder="1" applyAlignment="1">
      <alignment horizontal="center" vertical="center"/>
    </xf>
    <xf numFmtId="3" fontId="14" fillId="3" borderId="3" xfId="0" applyNumberFormat="1" applyFont="1" applyFill="1" applyBorder="1" applyAlignment="1">
      <alignment horizontal="left" vertical="center"/>
    </xf>
    <xf numFmtId="4" fontId="14" fillId="3" borderId="3" xfId="0" applyNumberFormat="1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 wrapText="1"/>
      <protection hidden="1"/>
    </xf>
    <xf numFmtId="0" fontId="20" fillId="3" borderId="1" xfId="0" applyFont="1" applyFill="1" applyBorder="1" applyAlignment="1">
      <alignment vertical="center"/>
    </xf>
    <xf numFmtId="0" fontId="20" fillId="3" borderId="1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center" vertical="center" wrapText="1"/>
      <protection hidden="1"/>
    </xf>
    <xf numFmtId="0" fontId="13" fillId="3" borderId="1" xfId="0" applyFont="1" applyFill="1" applyBorder="1" applyAlignment="1" applyProtection="1">
      <alignment horizontal="right" vertical="center" wrapText="1"/>
      <protection hidden="1"/>
    </xf>
    <xf numFmtId="2" fontId="1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right" vertical="center" wrapText="1"/>
      <protection hidden="1"/>
    </xf>
    <xf numFmtId="0" fontId="31" fillId="3" borderId="1" xfId="0" applyFont="1" applyFill="1" applyBorder="1" applyAlignment="1" applyProtection="1">
      <alignment horizontal="right" vertical="center" wrapText="1"/>
      <protection hidden="1"/>
    </xf>
    <xf numFmtId="10" fontId="14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3" borderId="1" xfId="0" applyFont="1" applyFill="1" applyBorder="1" applyAlignment="1" applyProtection="1">
      <alignment horizontal="center" vertical="center"/>
      <protection hidden="1"/>
    </xf>
    <xf numFmtId="165" fontId="14" fillId="3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2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10" fontId="13" fillId="3" borderId="1" xfId="0" applyNumberFormat="1" applyFont="1" applyFill="1" applyBorder="1" applyAlignment="1">
      <alignment horizontal="center"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vertical="center"/>
    </xf>
    <xf numFmtId="0" fontId="14" fillId="3" borderId="6" xfId="0" applyFont="1" applyFill="1" applyBorder="1" applyAlignment="1">
      <alignment vertical="center"/>
    </xf>
    <xf numFmtId="0" fontId="13" fillId="3" borderId="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 applyProtection="1">
      <alignment vertical="center"/>
      <protection hidden="1"/>
    </xf>
    <xf numFmtId="0" fontId="34" fillId="3" borderId="0" xfId="0" applyFont="1" applyFill="1" applyAlignment="1" applyProtection="1">
      <alignment vertical="center"/>
      <protection hidden="1"/>
    </xf>
    <xf numFmtId="0" fontId="14" fillId="6" borderId="0" xfId="0" applyFont="1" applyFill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3" fontId="13" fillId="5" borderId="1" xfId="0" applyNumberFormat="1" applyFont="1" applyFill="1" applyBorder="1" applyAlignment="1">
      <alignment horizontal="center" vertical="center"/>
    </xf>
    <xf numFmtId="3" fontId="20" fillId="5" borderId="1" xfId="0" applyNumberFormat="1" applyFont="1" applyFill="1" applyBorder="1" applyAlignment="1">
      <alignment horizontal="center" vertical="center"/>
    </xf>
    <xf numFmtId="165" fontId="13" fillId="5" borderId="1" xfId="0" applyNumberFormat="1" applyFont="1" applyFill="1" applyBorder="1" applyAlignment="1">
      <alignment horizontal="center" vertical="center"/>
    </xf>
    <xf numFmtId="165" fontId="20" fillId="5" borderId="1" xfId="0" applyNumberFormat="1" applyFont="1" applyFill="1" applyBorder="1" applyAlignment="1">
      <alignment horizontal="center" vertical="center"/>
    </xf>
    <xf numFmtId="4" fontId="20" fillId="5" borderId="1" xfId="0" applyNumberFormat="1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center" vertical="center"/>
    </xf>
    <xf numFmtId="165" fontId="14" fillId="5" borderId="1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right" vertical="center"/>
    </xf>
    <xf numFmtId="3" fontId="30" fillId="5" borderId="1" xfId="0" applyNumberFormat="1" applyFont="1" applyFill="1" applyBorder="1" applyAlignment="1">
      <alignment horizontal="right" vertical="center"/>
    </xf>
    <xf numFmtId="10" fontId="13" fillId="5" borderId="1" xfId="0" applyNumberFormat="1" applyFont="1" applyFill="1" applyBorder="1" applyAlignment="1">
      <alignment horizontal="center" vertical="center"/>
    </xf>
    <xf numFmtId="166" fontId="13" fillId="5" borderId="1" xfId="1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vertical="center"/>
    </xf>
    <xf numFmtId="3" fontId="14" fillId="6" borderId="4" xfId="0" applyNumberFormat="1" applyFont="1" applyFill="1" applyBorder="1" applyAlignment="1">
      <alignment horizontal="center" vertical="center"/>
    </xf>
    <xf numFmtId="3" fontId="14" fillId="6" borderId="4" xfId="0" applyNumberFormat="1" applyFont="1" applyFill="1" applyBorder="1" applyAlignment="1">
      <alignment horizontal="left" vertical="center"/>
    </xf>
    <xf numFmtId="0" fontId="14" fillId="6" borderId="0" xfId="0" applyFont="1" applyFill="1" applyAlignment="1">
      <alignment vertical="center"/>
    </xf>
    <xf numFmtId="0" fontId="14" fillId="6" borderId="7" xfId="0" applyFont="1" applyFill="1" applyBorder="1" applyAlignment="1">
      <alignment vertical="center"/>
    </xf>
    <xf numFmtId="0" fontId="14" fillId="6" borderId="8" xfId="0" applyFont="1" applyFill="1" applyBorder="1" applyAlignment="1">
      <alignment vertical="center"/>
    </xf>
    <xf numFmtId="0" fontId="14" fillId="6" borderId="2" xfId="0" applyFont="1" applyFill="1" applyBorder="1" applyAlignment="1">
      <alignment vertical="center"/>
    </xf>
    <xf numFmtId="2" fontId="13" fillId="6" borderId="2" xfId="0" applyNumberFormat="1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vertical="center" wrapText="1"/>
    </xf>
    <xf numFmtId="2" fontId="14" fillId="6" borderId="2" xfId="0" applyNumberFormat="1" applyFont="1" applyFill="1" applyBorder="1" applyAlignment="1">
      <alignment horizontal="center" vertical="center"/>
    </xf>
    <xf numFmtId="2" fontId="20" fillId="6" borderId="2" xfId="0" applyNumberFormat="1" applyFont="1" applyFill="1" applyBorder="1" applyAlignment="1">
      <alignment horizontal="center" vertical="center"/>
    </xf>
    <xf numFmtId="2" fontId="9" fillId="6" borderId="2" xfId="0" applyNumberFormat="1" applyFont="1" applyFill="1" applyBorder="1" applyAlignment="1">
      <alignment horizontal="center" vertical="center"/>
    </xf>
    <xf numFmtId="2" fontId="14" fillId="6" borderId="2" xfId="0" applyNumberFormat="1" applyFont="1" applyFill="1" applyBorder="1" applyAlignment="1" applyProtection="1">
      <alignment horizontal="center" vertical="center"/>
      <protection locked="0"/>
    </xf>
    <xf numFmtId="3" fontId="14" fillId="6" borderId="2" xfId="0" applyNumberFormat="1" applyFont="1" applyFill="1" applyBorder="1" applyAlignment="1">
      <alignment horizontal="center" vertical="center"/>
    </xf>
    <xf numFmtId="3" fontId="14" fillId="6" borderId="2" xfId="0" applyNumberFormat="1" applyFont="1" applyFill="1" applyBorder="1" applyAlignment="1">
      <alignment horizontal="right" vertical="center"/>
    </xf>
    <xf numFmtId="3" fontId="31" fillId="6" borderId="2" xfId="0" applyNumberFormat="1" applyFont="1" applyFill="1" applyBorder="1" applyAlignment="1" applyProtection="1">
      <alignment horizontal="right" vertical="center"/>
      <protection hidden="1"/>
    </xf>
    <xf numFmtId="10" fontId="14" fillId="6" borderId="2" xfId="0" applyNumberFormat="1" applyFont="1" applyFill="1" applyBorder="1" applyAlignment="1">
      <alignment horizontal="center" vertical="center"/>
    </xf>
    <xf numFmtId="4" fontId="14" fillId="6" borderId="2" xfId="0" applyNumberFormat="1" applyFont="1" applyFill="1" applyBorder="1" applyAlignment="1">
      <alignment horizontal="center" vertical="center"/>
    </xf>
    <xf numFmtId="4" fontId="13" fillId="6" borderId="2" xfId="0" applyNumberFormat="1" applyFont="1" applyFill="1" applyBorder="1" applyAlignment="1">
      <alignment horizontal="center" vertical="center"/>
    </xf>
    <xf numFmtId="0" fontId="14" fillId="6" borderId="2" xfId="0" applyFont="1" applyFill="1" applyBorder="1" applyAlignment="1" applyProtection="1">
      <alignment horizontal="left" vertical="center" wrapText="1"/>
      <protection locked="0"/>
    </xf>
    <xf numFmtId="0" fontId="14" fillId="6" borderId="2" xfId="0" applyFont="1" applyFill="1" applyBorder="1" applyAlignment="1" applyProtection="1">
      <alignment horizontal="center" vertical="center"/>
      <protection locked="0"/>
    </xf>
    <xf numFmtId="3" fontId="20" fillId="7" borderId="1" xfId="0" applyNumberFormat="1" applyFont="1" applyFill="1" applyBorder="1" applyAlignment="1">
      <alignment vertical="center"/>
    </xf>
    <xf numFmtId="0" fontId="13" fillId="5" borderId="1" xfId="0" applyFont="1" applyFill="1" applyBorder="1" applyAlignment="1">
      <alignment horizontal="center" vertical="center" wrapText="1"/>
    </xf>
    <xf numFmtId="0" fontId="32" fillId="5" borderId="1" xfId="0" applyFont="1" applyFill="1" applyBorder="1"/>
    <xf numFmtId="0" fontId="13" fillId="2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6" fillId="4" borderId="1" xfId="0" applyFont="1" applyFill="1" applyBorder="1"/>
    <xf numFmtId="0" fontId="32" fillId="5" borderId="1" xfId="0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 vertical="center" wrapText="1"/>
    </xf>
    <xf numFmtId="10" fontId="13" fillId="5" borderId="1" xfId="0" applyNumberFormat="1" applyFont="1" applyFill="1" applyBorder="1" applyAlignment="1">
      <alignment horizontal="center" vertical="center" wrapText="1"/>
    </xf>
    <xf numFmtId="3" fontId="10" fillId="3" borderId="0" xfId="0" applyNumberFormat="1" applyFont="1" applyFill="1" applyAlignment="1">
      <alignment horizontal="center" vertical="center"/>
    </xf>
    <xf numFmtId="0" fontId="30" fillId="5" borderId="1" xfId="0" applyFont="1" applyFill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horizontal="center" vertical="center" wrapText="1"/>
    </xf>
    <xf numFmtId="2" fontId="13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 applyProtection="1">
      <alignment horizontal="center" vertical="center" wrapText="1"/>
      <protection hidden="1"/>
    </xf>
    <xf numFmtId="0" fontId="13" fillId="4" borderId="1" xfId="0" applyFont="1" applyFill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Normal 3" xfId="2" xr:uid="{00000000-0005-0000-0000-000002000000}"/>
    <cellStyle name="Normal_Dichso" xfId="3" xr:uid="{00000000-0005-0000-0000-000003000000}"/>
    <cellStyle name="Normal_DocSoUnicode" xfId="4" xr:uid="{00000000-0005-0000-0000-000004000000}"/>
    <cellStyle name="Normal_Lenh_chi_VietinBank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indexed="11"/>
  </sheetPr>
  <dimension ref="A1:DM17"/>
  <sheetViews>
    <sheetView showZeros="0" tabSelected="1" workbookViewId="0">
      <pane xSplit="9" ySplit="8" topLeftCell="BK9" activePane="bottomRight" state="frozen"/>
      <selection pane="topRight" activeCell="J1" sqref="J1"/>
      <selection pane="bottomLeft" activeCell="A9" sqref="A9"/>
      <selection pane="bottomRight" activeCell="BU12" sqref="BU12"/>
    </sheetView>
  </sheetViews>
  <sheetFormatPr defaultColWidth="9" defaultRowHeight="4.5" customHeight="1"/>
  <cols>
    <col min="1" max="1" width="5.19921875" style="18" customWidth="1"/>
    <col min="2" max="2" width="7.19921875" style="107" customWidth="1"/>
    <col min="3" max="3" width="16.5" style="20" customWidth="1"/>
    <col min="4" max="4" width="6.8984375" style="20" customWidth="1"/>
    <col min="5" max="6" width="4.09765625" style="18" hidden="1" customWidth="1"/>
    <col min="7" max="7" width="4.09765625" style="18" customWidth="1"/>
    <col min="8" max="8" width="15.19921875" style="18" hidden="1" customWidth="1"/>
    <col min="9" max="9" width="26.69921875" style="20" customWidth="1"/>
    <col min="10" max="10" width="5.59765625" style="18" customWidth="1"/>
    <col min="11" max="11" width="8.8984375" style="38" customWidth="1"/>
    <col min="12" max="12" width="8.19921875" style="18" customWidth="1"/>
    <col min="13" max="13" width="29" style="52" customWidth="1"/>
    <col min="14" max="14" width="9.59765625" style="18" customWidth="1"/>
    <col min="15" max="15" width="5.59765625" style="18" customWidth="1"/>
    <col min="16" max="16" width="5.8984375" style="18" customWidth="1"/>
    <col min="17" max="17" width="7.69921875" style="18" customWidth="1"/>
    <col min="18" max="18" width="9.19921875" style="28" customWidth="1"/>
    <col min="19" max="19" width="8.8984375" style="20" customWidth="1"/>
    <col min="20" max="20" width="7.8984375" style="20" customWidth="1"/>
    <col min="21" max="21" width="8.8984375" style="28" customWidth="1"/>
    <col min="22" max="22" width="6.3984375" style="20" customWidth="1"/>
    <col min="23" max="24" width="8.59765625" style="20" customWidth="1"/>
    <col min="25" max="25" width="7.8984375" style="20" customWidth="1"/>
    <col min="26" max="26" width="6.8984375" style="20" customWidth="1"/>
    <col min="27" max="27" width="8.8984375" style="20" customWidth="1"/>
    <col min="28" max="28" width="10.59765625" style="29" customWidth="1"/>
    <col min="29" max="29" width="7.8984375" style="20" customWidth="1"/>
    <col min="30" max="30" width="10.5" style="20" customWidth="1"/>
    <col min="31" max="31" width="11.296875" style="20" bestFit="1" customWidth="1"/>
    <col min="32" max="42" width="9.5" style="20" hidden="1" customWidth="1"/>
    <col min="43" max="44" width="7.59765625" style="20" customWidth="1"/>
    <col min="45" max="45" width="10.8984375" style="20" customWidth="1"/>
    <col min="46" max="46" width="10.09765625" style="20" customWidth="1"/>
    <col min="47" max="47" width="7.69921875" style="18" customWidth="1"/>
    <col min="48" max="48" width="12.8984375" style="30" customWidth="1"/>
    <col min="49" max="50" width="8.69921875" style="31" customWidth="1"/>
    <col min="51" max="51" width="13.5" style="30" customWidth="1"/>
    <col min="52" max="52" width="13.09765625" style="30" customWidth="1"/>
    <col min="53" max="53" width="9.8984375" style="30" customWidth="1"/>
    <col min="54" max="54" width="12.09765625" style="30" customWidth="1"/>
    <col min="55" max="55" width="9.69921875" style="30" customWidth="1"/>
    <col min="56" max="56" width="13.69921875" style="30" customWidth="1"/>
    <col min="57" max="58" width="14" style="30" customWidth="1"/>
    <col min="59" max="59" width="11.3984375" style="30" customWidth="1"/>
    <col min="60" max="60" width="13.69921875" style="55" customWidth="1"/>
    <col min="61" max="61" width="11.69921875" style="30" customWidth="1"/>
    <col min="62" max="62" width="8" style="34" bestFit="1" customWidth="1"/>
    <col min="63" max="63" width="10.69921875" style="18" bestFit="1" customWidth="1"/>
    <col min="64" max="64" width="10.69921875" style="18" customWidth="1"/>
    <col min="65" max="65" width="10.69921875" style="30" customWidth="1"/>
    <col min="66" max="66" width="12.09765625" style="30" bestFit="1" customWidth="1"/>
    <col min="67" max="69" width="10.69921875" style="30" customWidth="1"/>
    <col min="70" max="70" width="11.69921875" style="30" customWidth="1"/>
    <col min="71" max="71" width="4.3984375" style="18" customWidth="1"/>
    <col min="72" max="72" width="16.19921875" style="35" customWidth="1"/>
    <col min="73" max="73" width="6.19921875" style="35" customWidth="1"/>
    <col min="74" max="74" width="9.8984375" style="18" customWidth="1"/>
    <col min="75" max="75" width="12.5" style="18" customWidth="1"/>
    <col min="76" max="77" width="11.19921875" style="18" customWidth="1"/>
    <col min="78" max="78" width="9.09765625" style="18" customWidth="1"/>
    <col min="79" max="79" width="10.5" style="18" bestFit="1" customWidth="1"/>
    <col min="80" max="80" width="8.59765625" style="18" customWidth="1"/>
    <col min="81" max="82" width="8.8984375" style="18" customWidth="1"/>
    <col min="83" max="83" width="7.8984375" style="18" customWidth="1"/>
    <col min="84" max="84" width="9.3984375" style="18" customWidth="1"/>
    <col min="85" max="85" width="10.5" style="18" customWidth="1"/>
    <col min="86" max="86" width="11.09765625" style="38" customWidth="1"/>
    <col min="87" max="87" width="9.8984375" style="18" customWidth="1"/>
    <col min="88" max="88" width="12.5" style="18" customWidth="1"/>
    <col min="89" max="89" width="11.19921875" style="18" customWidth="1"/>
    <col min="90" max="90" width="9.09765625" style="18" customWidth="1"/>
    <col min="91" max="91" width="9.19921875" style="18" customWidth="1"/>
    <col min="92" max="92" width="12.59765625" style="18" customWidth="1"/>
    <col min="93" max="93" width="10.09765625" style="18" customWidth="1"/>
    <col min="94" max="94" width="13" style="18" customWidth="1"/>
    <col min="95" max="95" width="7.69921875" style="18" customWidth="1"/>
    <col min="96" max="96" width="9.3984375" style="18" customWidth="1"/>
    <col min="97" max="98" width="10.5" style="18" customWidth="1"/>
    <col min="99" max="99" width="11.19921875" style="38" customWidth="1"/>
    <col min="100" max="100" width="9.8984375" style="38" customWidth="1"/>
    <col min="101" max="101" width="9" style="51" customWidth="1"/>
    <col min="102" max="102" width="8.5" style="18" customWidth="1"/>
    <col min="103" max="103" width="10.3984375" style="18" customWidth="1"/>
    <col min="104" max="104" width="12.5" style="18" customWidth="1"/>
    <col min="105" max="105" width="8.69921875" style="18" customWidth="1"/>
    <col min="106" max="106" width="9.8984375" style="18" customWidth="1"/>
    <col min="107" max="107" width="7.8984375" style="18" customWidth="1"/>
    <col min="108" max="108" width="11" style="38" customWidth="1"/>
    <col min="109" max="109" width="9" style="18" customWidth="1"/>
    <col min="110" max="110" width="9.59765625" style="18" customWidth="1"/>
    <col min="111" max="111" width="12.59765625" style="18" customWidth="1"/>
    <col min="112" max="112" width="12.5" style="18" customWidth="1"/>
    <col min="113" max="113" width="9" style="18" customWidth="1"/>
    <col min="114" max="115" width="9.59765625" style="18" customWidth="1"/>
    <col min="116" max="116" width="9.59765625" style="38" customWidth="1"/>
    <col min="117" max="117" width="9.09765625" style="38" customWidth="1"/>
    <col min="118" max="135" width="9" style="20" customWidth="1"/>
    <col min="136" max="16384" width="9" style="20"/>
  </cols>
  <sheetData>
    <row r="1" spans="1:117" ht="21">
      <c r="A1" s="105" t="s">
        <v>151</v>
      </c>
      <c r="C1" s="19"/>
      <c r="E1" s="21"/>
      <c r="F1" s="21"/>
      <c r="G1" s="21"/>
      <c r="H1" s="21"/>
      <c r="I1" s="22"/>
      <c r="J1" s="22"/>
      <c r="K1" s="23"/>
      <c r="L1" s="22"/>
      <c r="M1" s="22"/>
      <c r="N1" s="24"/>
      <c r="O1" s="22"/>
      <c r="P1" s="22"/>
      <c r="Q1" s="25"/>
      <c r="R1" s="26"/>
      <c r="AS1" s="25"/>
      <c r="BA1" s="32"/>
      <c r="BB1" s="32"/>
      <c r="BC1" s="32"/>
      <c r="BD1" s="33"/>
      <c r="BE1" s="33"/>
      <c r="BF1" s="33"/>
      <c r="BG1" s="33"/>
      <c r="BH1" s="53"/>
      <c r="BS1" s="36" t="s">
        <v>45</v>
      </c>
      <c r="BU1" s="20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3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3"/>
      <c r="CV1" s="23"/>
      <c r="CW1" s="37"/>
      <c r="CX1" s="159"/>
      <c r="CY1" s="159"/>
      <c r="CZ1" s="159"/>
      <c r="DA1" s="159"/>
      <c r="DB1" s="159"/>
      <c r="DC1" s="159"/>
      <c r="DD1" s="23"/>
    </row>
    <row r="2" spans="1:117" ht="18">
      <c r="A2" s="106" t="s">
        <v>152</v>
      </c>
      <c r="C2" s="39"/>
      <c r="E2" s="40"/>
      <c r="F2" s="40"/>
      <c r="G2" s="40"/>
      <c r="H2" s="40"/>
      <c r="I2" s="24"/>
      <c r="J2" s="24"/>
      <c r="K2" s="41"/>
      <c r="L2" s="24"/>
      <c r="M2" s="24"/>
      <c r="R2" s="26">
        <f>IF(AND(N2="DH",P2&gt;0),(M2*P2/12),IF(AND(N2&lt;&gt;"NTS",P2&gt;0),(L2*P2/12)-Q2,IF(AND(N2="NTS",P2&gt;0),L2-Q2,L2-Q2)))</f>
        <v>0</v>
      </c>
      <c r="AB2" s="42"/>
      <c r="AR2" s="25"/>
      <c r="AS2" s="43"/>
      <c r="AT2" s="44"/>
      <c r="AU2" s="44"/>
      <c r="AW2" s="44"/>
      <c r="AX2" s="44"/>
      <c r="AY2" s="44"/>
      <c r="AZ2" s="33"/>
      <c r="BA2" s="33"/>
      <c r="BB2" s="33"/>
      <c r="BC2" s="33"/>
      <c r="BD2" s="33"/>
      <c r="BE2" s="33"/>
      <c r="BF2" s="33"/>
      <c r="BG2" s="33"/>
      <c r="BH2" s="53"/>
      <c r="BU2" s="1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45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27"/>
      <c r="CV2" s="27"/>
      <c r="CW2" s="46"/>
      <c r="CX2" s="47"/>
      <c r="CY2" s="48"/>
      <c r="CZ2" s="48"/>
      <c r="DA2" s="48"/>
      <c r="DB2" s="48"/>
      <c r="DC2" s="27"/>
      <c r="DD2" s="49"/>
      <c r="DE2" s="46"/>
      <c r="DF2" s="27"/>
      <c r="DG2" s="48"/>
      <c r="DH2" s="48"/>
      <c r="DI2" s="48"/>
      <c r="DJ2" s="27"/>
      <c r="DK2" s="27"/>
      <c r="DL2" s="27"/>
      <c r="DM2" s="27"/>
    </row>
    <row r="3" spans="1:117" ht="13.8">
      <c r="D3" s="18"/>
      <c r="I3" s="18"/>
      <c r="M3" s="50"/>
      <c r="BH3" s="54"/>
      <c r="BU3" s="1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W3" s="46"/>
      <c r="CX3" s="38"/>
      <c r="CY3" s="38"/>
      <c r="CZ3" s="38"/>
      <c r="DA3" s="38"/>
      <c r="DB3" s="38"/>
      <c r="DC3" s="38"/>
      <c r="DE3" s="38"/>
      <c r="DF3" s="38"/>
      <c r="DG3" s="38"/>
      <c r="DH3" s="38"/>
      <c r="DI3" s="38"/>
      <c r="DJ3" s="38"/>
      <c r="DK3" s="38"/>
    </row>
    <row r="4" spans="1:117" s="38" customFormat="1" ht="27.75" customHeight="1">
      <c r="A4" s="151" t="s">
        <v>83</v>
      </c>
      <c r="B4" s="151" t="s">
        <v>90</v>
      </c>
      <c r="C4" s="152" t="s">
        <v>0</v>
      </c>
      <c r="D4" s="153" t="s">
        <v>1</v>
      </c>
      <c r="E4" s="154" t="s">
        <v>2</v>
      </c>
      <c r="F4" s="154" t="s">
        <v>3</v>
      </c>
      <c r="G4" s="151" t="s">
        <v>41</v>
      </c>
      <c r="H4" s="154" t="s">
        <v>41</v>
      </c>
      <c r="I4" s="151" t="s">
        <v>55</v>
      </c>
      <c r="J4" s="154" t="s">
        <v>17</v>
      </c>
      <c r="K4" s="154"/>
      <c r="L4" s="154"/>
      <c r="M4" s="154" t="s">
        <v>4</v>
      </c>
      <c r="N4" s="154"/>
      <c r="O4" s="154"/>
      <c r="P4" s="154"/>
      <c r="Q4" s="154"/>
      <c r="R4" s="157" t="s">
        <v>142</v>
      </c>
      <c r="S4" s="164" t="s">
        <v>68</v>
      </c>
      <c r="T4" s="164"/>
      <c r="U4" s="164"/>
      <c r="V4" s="164"/>
      <c r="W4" s="164"/>
      <c r="X4" s="164"/>
      <c r="Y4" s="164"/>
      <c r="Z4" s="164"/>
      <c r="AA4" s="164"/>
      <c r="AB4" s="157" t="s">
        <v>138</v>
      </c>
      <c r="AC4" s="157" t="s">
        <v>137</v>
      </c>
      <c r="AD4" s="157" t="s">
        <v>139</v>
      </c>
      <c r="AE4" s="148" t="s">
        <v>52</v>
      </c>
      <c r="AF4" s="164" t="s">
        <v>33</v>
      </c>
      <c r="AG4" s="164"/>
      <c r="AH4" s="164"/>
      <c r="AI4" s="164"/>
      <c r="AJ4" s="164"/>
      <c r="AK4" s="164"/>
      <c r="AL4" s="164" t="s">
        <v>5</v>
      </c>
      <c r="AM4" s="164"/>
      <c r="AN4" s="164"/>
      <c r="AO4" s="164"/>
      <c r="AP4" s="164"/>
      <c r="AQ4" s="148" t="s">
        <v>111</v>
      </c>
      <c r="AR4" s="148" t="s">
        <v>135</v>
      </c>
      <c r="AS4" s="148" t="s">
        <v>44</v>
      </c>
      <c r="AT4" s="154" t="s">
        <v>54</v>
      </c>
      <c r="AU4" s="155"/>
      <c r="AV4" s="155"/>
      <c r="AW4" s="155"/>
      <c r="AX4" s="155"/>
      <c r="AY4" s="155"/>
      <c r="AZ4" s="155"/>
      <c r="BA4" s="148" t="s">
        <v>104</v>
      </c>
      <c r="BB4" s="148" t="s">
        <v>61</v>
      </c>
      <c r="BC4" s="148" t="s">
        <v>48</v>
      </c>
      <c r="BD4" s="148" t="s">
        <v>18</v>
      </c>
      <c r="BE4" s="148" t="s">
        <v>19</v>
      </c>
      <c r="BF4" s="148" t="s">
        <v>43</v>
      </c>
      <c r="BG4" s="148" t="s">
        <v>89</v>
      </c>
      <c r="BH4" s="160" t="s">
        <v>16</v>
      </c>
      <c r="BI4" s="148" t="s">
        <v>50</v>
      </c>
      <c r="BJ4" s="158" t="s">
        <v>12</v>
      </c>
      <c r="BK4" s="148" t="s">
        <v>80</v>
      </c>
      <c r="BL4" s="148" t="s">
        <v>93</v>
      </c>
      <c r="BM4" s="148" t="s">
        <v>94</v>
      </c>
      <c r="BN4" s="148" t="s">
        <v>95</v>
      </c>
      <c r="BO4" s="148" t="s">
        <v>96</v>
      </c>
      <c r="BP4" s="148" t="s">
        <v>97</v>
      </c>
      <c r="BQ4" s="148" t="s">
        <v>95</v>
      </c>
      <c r="BR4" s="148" t="s">
        <v>98</v>
      </c>
      <c r="BS4" s="150" t="s">
        <v>83</v>
      </c>
      <c r="BT4" s="150" t="s">
        <v>0</v>
      </c>
      <c r="BU4" s="150" t="s">
        <v>1</v>
      </c>
      <c r="BV4" s="150" t="s">
        <v>121</v>
      </c>
      <c r="BW4" s="150"/>
      <c r="BX4" s="150"/>
      <c r="BY4" s="150"/>
      <c r="BZ4" s="150"/>
      <c r="CA4" s="150"/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0"/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 t="s">
        <v>64</v>
      </c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/>
      <c r="DI4" s="150"/>
      <c r="DJ4" s="150"/>
      <c r="DK4" s="150"/>
      <c r="DL4" s="150"/>
      <c r="DM4" s="150"/>
    </row>
    <row r="5" spans="1:117" s="38" customFormat="1" ht="17.25" customHeight="1">
      <c r="A5" s="151"/>
      <c r="B5" s="151"/>
      <c r="C5" s="152"/>
      <c r="D5" s="153"/>
      <c r="E5" s="154"/>
      <c r="F5" s="154"/>
      <c r="G5" s="151"/>
      <c r="H5" s="154"/>
      <c r="I5" s="151"/>
      <c r="J5" s="151" t="s">
        <v>57</v>
      </c>
      <c r="K5" s="148" t="s">
        <v>145</v>
      </c>
      <c r="L5" s="148" t="s">
        <v>114</v>
      </c>
      <c r="M5" s="148" t="s">
        <v>84</v>
      </c>
      <c r="N5" s="163" t="s">
        <v>112</v>
      </c>
      <c r="O5" s="163" t="s">
        <v>92</v>
      </c>
      <c r="P5" s="163" t="s">
        <v>113</v>
      </c>
      <c r="Q5" s="163" t="s">
        <v>114</v>
      </c>
      <c r="R5" s="157"/>
      <c r="S5" s="164" t="s">
        <v>140</v>
      </c>
      <c r="T5" s="164"/>
      <c r="U5" s="164"/>
      <c r="V5" s="164" t="s">
        <v>69</v>
      </c>
      <c r="W5" s="164"/>
      <c r="X5" s="164"/>
      <c r="Y5" s="164"/>
      <c r="Z5" s="164"/>
      <c r="AA5" s="148" t="s">
        <v>136</v>
      </c>
      <c r="AB5" s="157"/>
      <c r="AC5" s="157"/>
      <c r="AD5" s="157"/>
      <c r="AE5" s="148"/>
      <c r="AF5" s="164"/>
      <c r="AG5" s="164"/>
      <c r="AH5" s="164"/>
      <c r="AI5" s="164"/>
      <c r="AJ5" s="164"/>
      <c r="AK5" s="164"/>
      <c r="AL5" s="164"/>
      <c r="AM5" s="164"/>
      <c r="AN5" s="164"/>
      <c r="AO5" s="164"/>
      <c r="AP5" s="164"/>
      <c r="AQ5" s="148"/>
      <c r="AR5" s="148"/>
      <c r="AS5" s="148"/>
      <c r="AT5" s="148" t="s">
        <v>148</v>
      </c>
      <c r="AU5" s="148" t="s">
        <v>65</v>
      </c>
      <c r="AV5" s="148" t="s">
        <v>66</v>
      </c>
      <c r="AW5" s="161" t="s">
        <v>149</v>
      </c>
      <c r="AX5" s="161" t="s">
        <v>150</v>
      </c>
      <c r="AY5" s="148" t="s">
        <v>66</v>
      </c>
      <c r="AZ5" s="148" t="s">
        <v>37</v>
      </c>
      <c r="BA5" s="148"/>
      <c r="BB5" s="148"/>
      <c r="BC5" s="148"/>
      <c r="BD5" s="148"/>
      <c r="BE5" s="148"/>
      <c r="BF5" s="148"/>
      <c r="BG5" s="148"/>
      <c r="BH5" s="160"/>
      <c r="BI5" s="148"/>
      <c r="BJ5" s="158"/>
      <c r="BK5" s="148"/>
      <c r="BL5" s="156"/>
      <c r="BM5" s="149"/>
      <c r="BN5" s="149"/>
      <c r="BO5" s="149"/>
      <c r="BP5" s="149"/>
      <c r="BQ5" s="149"/>
      <c r="BR5" s="149"/>
      <c r="BS5" s="150"/>
      <c r="BT5" s="150"/>
      <c r="BU5" s="150"/>
      <c r="BV5" s="150" t="s">
        <v>38</v>
      </c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 t="s">
        <v>39</v>
      </c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 t="s">
        <v>40</v>
      </c>
      <c r="CW5" s="150" t="s">
        <v>38</v>
      </c>
      <c r="CX5" s="150"/>
      <c r="CY5" s="150"/>
      <c r="CZ5" s="150"/>
      <c r="DA5" s="150"/>
      <c r="DB5" s="150"/>
      <c r="DC5" s="150"/>
      <c r="DD5" s="150"/>
      <c r="DE5" s="150" t="s">
        <v>39</v>
      </c>
      <c r="DF5" s="150"/>
      <c r="DG5" s="150"/>
      <c r="DH5" s="150"/>
      <c r="DI5" s="150"/>
      <c r="DJ5" s="150"/>
      <c r="DK5" s="150"/>
      <c r="DL5" s="150"/>
      <c r="DM5" s="150" t="s">
        <v>40</v>
      </c>
    </row>
    <row r="6" spans="1:117" s="38" customFormat="1" ht="41.4">
      <c r="A6" s="151"/>
      <c r="B6" s="151"/>
      <c r="C6" s="152"/>
      <c r="D6" s="153"/>
      <c r="E6" s="154"/>
      <c r="F6" s="154"/>
      <c r="G6" s="151"/>
      <c r="H6" s="154"/>
      <c r="I6" s="151"/>
      <c r="J6" s="151"/>
      <c r="K6" s="151"/>
      <c r="L6" s="151"/>
      <c r="M6" s="148"/>
      <c r="N6" s="163"/>
      <c r="O6" s="163"/>
      <c r="P6" s="163"/>
      <c r="Q6" s="163"/>
      <c r="R6" s="157"/>
      <c r="S6" s="102" t="s">
        <v>58</v>
      </c>
      <c r="T6" s="102" t="s">
        <v>59</v>
      </c>
      <c r="U6" s="103" t="s">
        <v>60</v>
      </c>
      <c r="V6" s="102" t="s">
        <v>67</v>
      </c>
      <c r="W6" s="102" t="s">
        <v>72</v>
      </c>
      <c r="X6" s="102" t="s">
        <v>73</v>
      </c>
      <c r="Y6" s="102" t="s">
        <v>23</v>
      </c>
      <c r="Z6" s="102" t="s">
        <v>24</v>
      </c>
      <c r="AA6" s="148"/>
      <c r="AB6" s="157"/>
      <c r="AC6" s="157"/>
      <c r="AD6" s="157"/>
      <c r="AE6" s="148"/>
      <c r="AF6" s="104" t="s">
        <v>67</v>
      </c>
      <c r="AG6" s="104" t="s">
        <v>72</v>
      </c>
      <c r="AH6" s="104" t="s">
        <v>73</v>
      </c>
      <c r="AI6" s="104" t="s">
        <v>23</v>
      </c>
      <c r="AJ6" s="104" t="s">
        <v>24</v>
      </c>
      <c r="AK6" s="102" t="s">
        <v>144</v>
      </c>
      <c r="AL6" s="103" t="s">
        <v>67</v>
      </c>
      <c r="AM6" s="103" t="s">
        <v>72</v>
      </c>
      <c r="AN6" s="103" t="s">
        <v>73</v>
      </c>
      <c r="AO6" s="103" t="s">
        <v>23</v>
      </c>
      <c r="AP6" s="103" t="s">
        <v>24</v>
      </c>
      <c r="AQ6" s="148"/>
      <c r="AR6" s="148"/>
      <c r="AS6" s="148"/>
      <c r="AT6" s="151"/>
      <c r="AU6" s="148"/>
      <c r="AV6" s="148"/>
      <c r="AW6" s="162"/>
      <c r="AX6" s="162"/>
      <c r="AY6" s="148"/>
      <c r="AZ6" s="148"/>
      <c r="BA6" s="148"/>
      <c r="BB6" s="148"/>
      <c r="BC6" s="148"/>
      <c r="BD6" s="148"/>
      <c r="BE6" s="148"/>
      <c r="BF6" s="148"/>
      <c r="BG6" s="148"/>
      <c r="BH6" s="160"/>
      <c r="BI6" s="148"/>
      <c r="BJ6" s="158"/>
      <c r="BK6" s="148"/>
      <c r="BL6" s="156"/>
      <c r="BM6" s="149"/>
      <c r="BN6" s="149"/>
      <c r="BO6" s="149"/>
      <c r="BP6" s="149"/>
      <c r="BQ6" s="149"/>
      <c r="BR6" s="149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</row>
    <row r="7" spans="1:117" ht="1.5" hidden="1" customHeight="1">
      <c r="A7" s="75"/>
      <c r="B7" s="108"/>
      <c r="C7" s="99"/>
      <c r="D7" s="100"/>
      <c r="E7" s="75"/>
      <c r="F7" s="75"/>
      <c r="G7" s="75"/>
      <c r="H7" s="75"/>
      <c r="I7" s="76"/>
      <c r="J7" s="75"/>
      <c r="K7" s="77"/>
      <c r="L7" s="75"/>
      <c r="M7" s="78"/>
      <c r="N7" s="78"/>
      <c r="O7" s="78"/>
      <c r="P7" s="78"/>
      <c r="Q7" s="78"/>
      <c r="R7" s="79"/>
      <c r="S7" s="78"/>
      <c r="T7" s="78"/>
      <c r="U7" s="80"/>
      <c r="V7" s="78"/>
      <c r="W7" s="78"/>
      <c r="X7" s="78"/>
      <c r="Y7" s="78"/>
      <c r="Z7" s="78"/>
      <c r="AA7" s="78"/>
      <c r="AB7" s="81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78"/>
      <c r="AR7" s="83"/>
      <c r="AS7" s="83"/>
      <c r="AT7" s="83"/>
      <c r="AU7" s="83"/>
      <c r="AV7" s="84"/>
      <c r="AW7" s="85"/>
      <c r="AX7" s="85"/>
      <c r="AY7" s="84"/>
      <c r="AZ7" s="84"/>
      <c r="BA7" s="84"/>
      <c r="BB7" s="84"/>
      <c r="BC7" s="84"/>
      <c r="BD7" s="86"/>
      <c r="BE7" s="86"/>
      <c r="BF7" s="86"/>
      <c r="BG7" s="86"/>
      <c r="BH7" s="87"/>
      <c r="BI7" s="86"/>
      <c r="BJ7" s="88"/>
      <c r="BK7" s="78"/>
      <c r="BL7" s="78"/>
      <c r="BM7" s="86"/>
      <c r="BN7" s="86"/>
      <c r="BO7" s="86"/>
      <c r="BP7" s="86"/>
      <c r="BQ7" s="86"/>
      <c r="BR7" s="86"/>
      <c r="BS7" s="78"/>
      <c r="BT7" s="78"/>
      <c r="BU7" s="89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7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7"/>
      <c r="CV7" s="77"/>
      <c r="CW7" s="90"/>
      <c r="CX7" s="75"/>
      <c r="CY7" s="75"/>
      <c r="CZ7" s="75"/>
      <c r="DA7" s="75"/>
      <c r="DB7" s="75"/>
      <c r="DC7" s="75"/>
      <c r="DD7" s="77"/>
      <c r="DE7" s="75"/>
      <c r="DF7" s="75"/>
      <c r="DG7" s="75"/>
      <c r="DH7" s="75"/>
      <c r="DI7" s="75"/>
      <c r="DJ7" s="75"/>
      <c r="DK7" s="75"/>
      <c r="DL7" s="77"/>
      <c r="DM7" s="77"/>
    </row>
    <row r="8" spans="1:117" s="38" customFormat="1" ht="33.75" customHeight="1">
      <c r="A8" s="77" t="s">
        <v>108</v>
      </c>
      <c r="B8" s="109" t="s">
        <v>42</v>
      </c>
      <c r="C8" s="101" t="s">
        <v>106</v>
      </c>
      <c r="D8" s="100"/>
      <c r="E8" s="77" t="s">
        <v>107</v>
      </c>
      <c r="F8" s="77" t="s">
        <v>118</v>
      </c>
      <c r="G8" s="77" t="s">
        <v>119</v>
      </c>
      <c r="H8" s="77" t="s">
        <v>91</v>
      </c>
      <c r="I8" s="77" t="s">
        <v>109</v>
      </c>
      <c r="J8" s="77">
        <v>1</v>
      </c>
      <c r="K8" s="77" t="s">
        <v>63</v>
      </c>
      <c r="L8" s="77">
        <v>2</v>
      </c>
      <c r="M8" s="74">
        <v>3</v>
      </c>
      <c r="N8" s="83">
        <v>4</v>
      </c>
      <c r="O8" s="83">
        <v>5</v>
      </c>
      <c r="P8" s="83">
        <v>6</v>
      </c>
      <c r="Q8" s="83">
        <v>7</v>
      </c>
      <c r="R8" s="91">
        <v>8</v>
      </c>
      <c r="S8" s="74">
        <v>9</v>
      </c>
      <c r="T8" s="74">
        <v>10</v>
      </c>
      <c r="U8" s="92">
        <v>11</v>
      </c>
      <c r="V8" s="74">
        <v>12</v>
      </c>
      <c r="W8" s="74">
        <v>13</v>
      </c>
      <c r="X8" s="74">
        <v>14</v>
      </c>
      <c r="Y8" s="74">
        <v>15</v>
      </c>
      <c r="Z8" s="74">
        <v>16</v>
      </c>
      <c r="AA8" s="74">
        <v>17</v>
      </c>
      <c r="AB8" s="92">
        <v>18</v>
      </c>
      <c r="AC8" s="92">
        <v>19</v>
      </c>
      <c r="AD8" s="92">
        <v>20</v>
      </c>
      <c r="AE8" s="93" t="s">
        <v>105</v>
      </c>
      <c r="AF8" s="94" t="s">
        <v>25</v>
      </c>
      <c r="AG8" s="94" t="s">
        <v>26</v>
      </c>
      <c r="AH8" s="94" t="s">
        <v>27</v>
      </c>
      <c r="AI8" s="94" t="s">
        <v>28</v>
      </c>
      <c r="AJ8" s="94" t="s">
        <v>29</v>
      </c>
      <c r="AK8" s="74" t="s">
        <v>34</v>
      </c>
      <c r="AL8" s="94" t="s">
        <v>25</v>
      </c>
      <c r="AM8" s="94" t="s">
        <v>26</v>
      </c>
      <c r="AN8" s="94" t="s">
        <v>27</v>
      </c>
      <c r="AO8" s="94" t="s">
        <v>28</v>
      </c>
      <c r="AP8" s="94" t="s">
        <v>29</v>
      </c>
      <c r="AQ8" s="74" t="s">
        <v>53</v>
      </c>
      <c r="AR8" s="74">
        <v>21</v>
      </c>
      <c r="AS8" s="74">
        <v>22</v>
      </c>
      <c r="AT8" s="74">
        <v>23</v>
      </c>
      <c r="AU8" s="74">
        <v>24</v>
      </c>
      <c r="AV8" s="74">
        <v>25</v>
      </c>
      <c r="AW8" s="74">
        <v>26</v>
      </c>
      <c r="AX8" s="95" t="s">
        <v>62</v>
      </c>
      <c r="AY8" s="74">
        <v>27</v>
      </c>
      <c r="AZ8" s="74">
        <v>28</v>
      </c>
      <c r="BA8" s="74">
        <v>29</v>
      </c>
      <c r="BB8" s="74">
        <v>30</v>
      </c>
      <c r="BC8" s="74" t="s">
        <v>49</v>
      </c>
      <c r="BD8" s="74">
        <v>31</v>
      </c>
      <c r="BE8" s="74">
        <v>32</v>
      </c>
      <c r="BF8" s="74">
        <v>33</v>
      </c>
      <c r="BG8" s="74">
        <v>40</v>
      </c>
      <c r="BH8" s="96">
        <v>32</v>
      </c>
      <c r="BI8" s="74">
        <v>33</v>
      </c>
      <c r="BJ8" s="97" t="s">
        <v>13</v>
      </c>
      <c r="BK8" s="74" t="s">
        <v>51</v>
      </c>
      <c r="BL8" s="74" t="s">
        <v>14</v>
      </c>
      <c r="BM8" s="74" t="s">
        <v>74</v>
      </c>
      <c r="BN8" s="74" t="s">
        <v>75</v>
      </c>
      <c r="BO8" s="74" t="s">
        <v>76</v>
      </c>
      <c r="BP8" s="74" t="s">
        <v>77</v>
      </c>
      <c r="BQ8" s="74" t="s">
        <v>78</v>
      </c>
      <c r="BR8" s="74" t="s">
        <v>79</v>
      </c>
      <c r="BS8" s="74" t="s">
        <v>83</v>
      </c>
      <c r="BT8" s="74" t="s">
        <v>81</v>
      </c>
      <c r="BU8" s="77" t="s">
        <v>82</v>
      </c>
      <c r="BV8" s="74" t="s">
        <v>21</v>
      </c>
      <c r="BW8" s="74" t="s">
        <v>129</v>
      </c>
      <c r="BX8" s="74" t="s">
        <v>130</v>
      </c>
      <c r="BY8" s="74" t="s">
        <v>131</v>
      </c>
      <c r="BZ8" s="74" t="s">
        <v>132</v>
      </c>
      <c r="CA8" s="74" t="s">
        <v>133</v>
      </c>
      <c r="CB8" s="74" t="s">
        <v>70</v>
      </c>
      <c r="CC8" s="74" t="s">
        <v>120</v>
      </c>
      <c r="CD8" s="74" t="s">
        <v>116</v>
      </c>
      <c r="CE8" s="74" t="s">
        <v>71</v>
      </c>
      <c r="CF8" s="74" t="s">
        <v>72</v>
      </c>
      <c r="CG8" s="74" t="s">
        <v>73</v>
      </c>
      <c r="CH8" s="74" t="s">
        <v>115</v>
      </c>
      <c r="CI8" s="74" t="s">
        <v>21</v>
      </c>
      <c r="CJ8" s="74" t="s">
        <v>129</v>
      </c>
      <c r="CK8" s="74" t="s">
        <v>130</v>
      </c>
      <c r="CL8" s="74" t="s">
        <v>131</v>
      </c>
      <c r="CM8" s="74" t="s">
        <v>132</v>
      </c>
      <c r="CN8" s="74" t="s">
        <v>133</v>
      </c>
      <c r="CO8" s="74" t="s">
        <v>70</v>
      </c>
      <c r="CP8" s="74" t="s">
        <v>120</v>
      </c>
      <c r="CQ8" s="74" t="s">
        <v>117</v>
      </c>
      <c r="CR8" s="74" t="s">
        <v>71</v>
      </c>
      <c r="CS8" s="74" t="s">
        <v>72</v>
      </c>
      <c r="CT8" s="74" t="s">
        <v>73</v>
      </c>
      <c r="CU8" s="74" t="s">
        <v>22</v>
      </c>
      <c r="CV8" s="74" t="s">
        <v>144</v>
      </c>
      <c r="CW8" s="98" t="s">
        <v>123</v>
      </c>
      <c r="CX8" s="74" t="s">
        <v>124</v>
      </c>
      <c r="CY8" s="74" t="s">
        <v>127</v>
      </c>
      <c r="CZ8" s="74" t="s">
        <v>126</v>
      </c>
      <c r="DA8" s="74" t="s">
        <v>85</v>
      </c>
      <c r="DB8" s="74" t="s">
        <v>32</v>
      </c>
      <c r="DC8" s="74" t="s">
        <v>122</v>
      </c>
      <c r="DD8" s="74" t="s">
        <v>125</v>
      </c>
      <c r="DE8" s="98" t="s">
        <v>123</v>
      </c>
      <c r="DF8" s="74" t="s">
        <v>124</v>
      </c>
      <c r="DG8" s="74" t="s">
        <v>127</v>
      </c>
      <c r="DH8" s="74" t="s">
        <v>126</v>
      </c>
      <c r="DI8" s="74" t="s">
        <v>85</v>
      </c>
      <c r="DJ8" s="74" t="s">
        <v>32</v>
      </c>
      <c r="DK8" s="74" t="s">
        <v>122</v>
      </c>
      <c r="DL8" s="74" t="s">
        <v>128</v>
      </c>
      <c r="DM8" s="74" t="s">
        <v>144</v>
      </c>
    </row>
    <row r="9" spans="1:117" s="129" customFormat="1" ht="30" customHeight="1">
      <c r="A9" s="111">
        <f>SUBTOTAL(3,$B$9:B9)</f>
        <v>1</v>
      </c>
      <c r="B9" s="112" t="s">
        <v>9</v>
      </c>
      <c r="C9" s="130" t="s">
        <v>99</v>
      </c>
      <c r="D9" s="131" t="s">
        <v>100</v>
      </c>
      <c r="E9" s="112">
        <v>3</v>
      </c>
      <c r="F9" s="112">
        <v>3</v>
      </c>
      <c r="G9" s="112">
        <v>3</v>
      </c>
      <c r="H9" s="132" t="s">
        <v>146</v>
      </c>
      <c r="I9" s="132" t="s">
        <v>146</v>
      </c>
      <c r="J9" s="112" t="s">
        <v>30</v>
      </c>
      <c r="K9" s="133">
        <v>6.92</v>
      </c>
      <c r="L9" s="112">
        <v>300</v>
      </c>
      <c r="M9" s="134" t="s">
        <v>147</v>
      </c>
      <c r="N9" s="146" t="s">
        <v>88</v>
      </c>
      <c r="O9" s="112">
        <v>20</v>
      </c>
      <c r="P9" s="112"/>
      <c r="Q9" s="135">
        <v>60</v>
      </c>
      <c r="R9" s="136">
        <v>240</v>
      </c>
      <c r="S9" s="135">
        <v>174.1</v>
      </c>
      <c r="T9" s="135">
        <v>0</v>
      </c>
      <c r="U9" s="136">
        <v>174.1</v>
      </c>
      <c r="V9" s="135">
        <v>0</v>
      </c>
      <c r="W9" s="135">
        <v>0</v>
      </c>
      <c r="X9" s="135">
        <v>0</v>
      </c>
      <c r="Y9" s="135">
        <v>40</v>
      </c>
      <c r="Z9" s="135">
        <v>0</v>
      </c>
      <c r="AA9" s="133">
        <v>214.1</v>
      </c>
      <c r="AB9" s="137">
        <v>-65.900000000000006</v>
      </c>
      <c r="AC9" s="135">
        <v>40</v>
      </c>
      <c r="AD9" s="135">
        <v>-25.900000000000006</v>
      </c>
      <c r="AE9" s="135">
        <v>-25.900000000000006</v>
      </c>
      <c r="AF9" s="135">
        <v>0</v>
      </c>
      <c r="AG9" s="135">
        <v>0</v>
      </c>
      <c r="AH9" s="135">
        <v>0</v>
      </c>
      <c r="AI9" s="135">
        <v>0</v>
      </c>
      <c r="AJ9" s="135">
        <v>0</v>
      </c>
      <c r="AK9" s="133">
        <v>0</v>
      </c>
      <c r="AL9" s="135">
        <v>0</v>
      </c>
      <c r="AM9" s="135">
        <v>0</v>
      </c>
      <c r="AN9" s="135">
        <v>0</v>
      </c>
      <c r="AO9" s="135">
        <v>-40</v>
      </c>
      <c r="AP9" s="135">
        <v>0</v>
      </c>
      <c r="AQ9" s="135" t="s">
        <v>7</v>
      </c>
      <c r="AR9" s="135"/>
      <c r="AS9" s="138">
        <v>0</v>
      </c>
      <c r="AT9" s="135">
        <v>0</v>
      </c>
      <c r="AU9" s="139">
        <v>170500</v>
      </c>
      <c r="AV9" s="140">
        <v>0</v>
      </c>
      <c r="AW9" s="135">
        <v>0</v>
      </c>
      <c r="AX9" s="140">
        <v>136500</v>
      </c>
      <c r="AY9" s="140">
        <v>0</v>
      </c>
      <c r="AZ9" s="140">
        <v>0</v>
      </c>
      <c r="BA9" s="140"/>
      <c r="BB9" s="140">
        <v>0</v>
      </c>
      <c r="BC9" s="140"/>
      <c r="BD9" s="140">
        <v>0</v>
      </c>
      <c r="BE9" s="140"/>
      <c r="BF9" s="140"/>
      <c r="BG9" s="140"/>
      <c r="BH9" s="141">
        <v>0</v>
      </c>
      <c r="BI9" s="140">
        <v>0</v>
      </c>
      <c r="BJ9" s="142">
        <v>8.1549118387909333E-2</v>
      </c>
      <c r="BK9" s="143">
        <v>25.900000000000009</v>
      </c>
      <c r="BL9" s="143">
        <v>25.900000000000009</v>
      </c>
      <c r="BM9" s="140">
        <v>170500</v>
      </c>
      <c r="BN9" s="140">
        <v>4415950.0000000019</v>
      </c>
      <c r="BO9" s="140">
        <v>0</v>
      </c>
      <c r="BP9" s="140">
        <v>136500</v>
      </c>
      <c r="BQ9" s="140">
        <v>0</v>
      </c>
      <c r="BR9" s="140">
        <v>4415950.0000000019</v>
      </c>
      <c r="BS9" s="127">
        <f t="shared" ref="BS9:BS12" si="0">A9</f>
        <v>1</v>
      </c>
      <c r="BT9" s="128" t="str">
        <f t="shared" ref="BT9:BT12" si="1">C9</f>
        <v>Phan Quốc</v>
      </c>
      <c r="BU9" s="128" t="str">
        <f t="shared" ref="BU9:BU12" si="2">D9</f>
        <v>Hưng</v>
      </c>
      <c r="BV9" s="143">
        <v>0</v>
      </c>
      <c r="BW9" s="143">
        <v>11.8</v>
      </c>
      <c r="BX9" s="143">
        <v>4.7</v>
      </c>
      <c r="BY9" s="143">
        <v>15</v>
      </c>
      <c r="BZ9" s="143">
        <v>0</v>
      </c>
      <c r="CA9" s="143">
        <v>52</v>
      </c>
      <c r="CB9" s="143">
        <v>0</v>
      </c>
      <c r="CC9" s="143">
        <v>24</v>
      </c>
      <c r="CD9" s="143">
        <v>0</v>
      </c>
      <c r="CE9" s="143">
        <v>0</v>
      </c>
      <c r="CF9" s="143">
        <v>0</v>
      </c>
      <c r="CG9" s="143">
        <v>0</v>
      </c>
      <c r="CH9" s="144">
        <v>107.5</v>
      </c>
      <c r="CI9" s="143">
        <v>0</v>
      </c>
      <c r="CJ9" s="143">
        <v>4.7</v>
      </c>
      <c r="CK9" s="143">
        <v>1.9</v>
      </c>
      <c r="CL9" s="143">
        <v>0</v>
      </c>
      <c r="CM9" s="143">
        <v>0</v>
      </c>
      <c r="CN9" s="143">
        <v>60</v>
      </c>
      <c r="CO9" s="143">
        <v>0</v>
      </c>
      <c r="CP9" s="143">
        <v>0</v>
      </c>
      <c r="CQ9" s="143">
        <v>0</v>
      </c>
      <c r="CR9" s="143">
        <v>0</v>
      </c>
      <c r="CS9" s="143">
        <v>0</v>
      </c>
      <c r="CT9" s="143">
        <v>0</v>
      </c>
      <c r="CU9" s="144">
        <v>66.599999999999994</v>
      </c>
      <c r="CV9" s="144">
        <v>174.1</v>
      </c>
      <c r="CW9" s="143">
        <v>0</v>
      </c>
      <c r="CX9" s="143">
        <v>0</v>
      </c>
      <c r="CY9" s="143">
        <v>0</v>
      </c>
      <c r="CZ9" s="143">
        <v>0</v>
      </c>
      <c r="DA9" s="143">
        <v>0</v>
      </c>
      <c r="DB9" s="143">
        <v>40</v>
      </c>
      <c r="DC9" s="143">
        <v>0</v>
      </c>
      <c r="DD9" s="144">
        <v>40</v>
      </c>
      <c r="DE9" s="143">
        <v>0</v>
      </c>
      <c r="DF9" s="143">
        <v>0</v>
      </c>
      <c r="DG9" s="143">
        <v>0</v>
      </c>
      <c r="DH9" s="143">
        <v>0</v>
      </c>
      <c r="DI9" s="143">
        <v>0</v>
      </c>
      <c r="DJ9" s="143">
        <v>0</v>
      </c>
      <c r="DK9" s="143">
        <v>0</v>
      </c>
      <c r="DL9" s="144">
        <v>0</v>
      </c>
      <c r="DM9" s="144">
        <v>40</v>
      </c>
    </row>
    <row r="10" spans="1:117" s="129" customFormat="1" ht="30" customHeight="1">
      <c r="A10" s="111">
        <f>SUBTOTAL(3,$B$9:B10)</f>
        <v>2</v>
      </c>
      <c r="B10" s="112" t="s">
        <v>10</v>
      </c>
      <c r="C10" s="130" t="s">
        <v>101</v>
      </c>
      <c r="D10" s="131" t="s">
        <v>102</v>
      </c>
      <c r="E10" s="112">
        <v>3</v>
      </c>
      <c r="F10" s="112">
        <v>3</v>
      </c>
      <c r="G10" s="112">
        <v>3</v>
      </c>
      <c r="H10" s="132" t="s">
        <v>146</v>
      </c>
      <c r="I10" s="132" t="s">
        <v>146</v>
      </c>
      <c r="J10" s="112" t="s">
        <v>31</v>
      </c>
      <c r="K10" s="133">
        <v>5.08</v>
      </c>
      <c r="L10" s="112">
        <v>300</v>
      </c>
      <c r="M10" s="134" t="s">
        <v>143</v>
      </c>
      <c r="N10" s="146" t="s">
        <v>87</v>
      </c>
      <c r="O10" s="112">
        <v>15</v>
      </c>
      <c r="P10" s="112"/>
      <c r="Q10" s="135">
        <v>45</v>
      </c>
      <c r="R10" s="136">
        <v>255</v>
      </c>
      <c r="S10" s="135">
        <v>127.8</v>
      </c>
      <c r="T10" s="135">
        <v>0</v>
      </c>
      <c r="U10" s="136">
        <v>127.8</v>
      </c>
      <c r="V10" s="135">
        <v>0</v>
      </c>
      <c r="W10" s="135">
        <v>0</v>
      </c>
      <c r="X10" s="135">
        <v>40</v>
      </c>
      <c r="Y10" s="135">
        <v>40</v>
      </c>
      <c r="Z10" s="135">
        <v>0</v>
      </c>
      <c r="AA10" s="133">
        <v>207.8</v>
      </c>
      <c r="AB10" s="137">
        <v>-127.2</v>
      </c>
      <c r="AC10" s="135">
        <v>80</v>
      </c>
      <c r="AD10" s="135">
        <v>-47.2</v>
      </c>
      <c r="AE10" s="135">
        <v>-47.2</v>
      </c>
      <c r="AF10" s="135">
        <v>0</v>
      </c>
      <c r="AG10" s="135">
        <v>0</v>
      </c>
      <c r="AH10" s="135">
        <v>0</v>
      </c>
      <c r="AI10" s="135">
        <v>0</v>
      </c>
      <c r="AJ10" s="135">
        <v>0</v>
      </c>
      <c r="AK10" s="133">
        <v>0</v>
      </c>
      <c r="AL10" s="135">
        <v>0</v>
      </c>
      <c r="AM10" s="135">
        <v>0</v>
      </c>
      <c r="AN10" s="135">
        <v>-40</v>
      </c>
      <c r="AO10" s="135">
        <v>-40</v>
      </c>
      <c r="AP10" s="135">
        <v>0</v>
      </c>
      <c r="AQ10" s="135" t="s">
        <v>7</v>
      </c>
      <c r="AR10" s="135"/>
      <c r="AS10" s="138">
        <v>0</v>
      </c>
      <c r="AT10" s="135">
        <v>0</v>
      </c>
      <c r="AU10" s="139">
        <v>145000</v>
      </c>
      <c r="AV10" s="140">
        <v>0</v>
      </c>
      <c r="AW10" s="135">
        <v>0</v>
      </c>
      <c r="AX10" s="140">
        <v>119500</v>
      </c>
      <c r="AY10" s="140">
        <v>0</v>
      </c>
      <c r="AZ10" s="140">
        <v>0</v>
      </c>
      <c r="BA10" s="140"/>
      <c r="BB10" s="140">
        <v>0</v>
      </c>
      <c r="BC10" s="140"/>
      <c r="BD10" s="140">
        <v>0</v>
      </c>
      <c r="BE10" s="140"/>
      <c r="BF10" s="140"/>
      <c r="BG10" s="140"/>
      <c r="BH10" s="141">
        <v>0</v>
      </c>
      <c r="BI10" s="140">
        <v>0</v>
      </c>
      <c r="BJ10" s="142">
        <v>0.1486146095717884</v>
      </c>
      <c r="BK10" s="143">
        <v>47.20000000000001</v>
      </c>
      <c r="BL10" s="143">
        <v>47.20000000000001</v>
      </c>
      <c r="BM10" s="140">
        <v>145000</v>
      </c>
      <c r="BN10" s="140">
        <v>6844000.0000000019</v>
      </c>
      <c r="BO10" s="140">
        <v>0</v>
      </c>
      <c r="BP10" s="140">
        <v>119500</v>
      </c>
      <c r="BQ10" s="140">
        <v>0</v>
      </c>
      <c r="BR10" s="140">
        <v>6844000.0000000019</v>
      </c>
      <c r="BS10" s="127">
        <f t="shared" si="0"/>
        <v>2</v>
      </c>
      <c r="BT10" s="128" t="str">
        <f t="shared" si="1"/>
        <v>Luyện Hữu</v>
      </c>
      <c r="BU10" s="128" t="str">
        <f t="shared" si="2"/>
        <v>Cử</v>
      </c>
      <c r="BV10" s="143">
        <v>0</v>
      </c>
      <c r="BW10" s="143">
        <v>4.5999999999999996</v>
      </c>
      <c r="BX10" s="143">
        <v>1.9</v>
      </c>
      <c r="BY10" s="143">
        <v>45</v>
      </c>
      <c r="BZ10" s="143">
        <v>0</v>
      </c>
      <c r="CA10" s="143">
        <v>30</v>
      </c>
      <c r="CB10" s="143">
        <v>0</v>
      </c>
      <c r="CC10" s="143">
        <v>0</v>
      </c>
      <c r="CD10" s="143">
        <v>0</v>
      </c>
      <c r="CE10" s="143">
        <v>0</v>
      </c>
      <c r="CF10" s="143">
        <v>0</v>
      </c>
      <c r="CG10" s="143">
        <v>0</v>
      </c>
      <c r="CH10" s="144">
        <v>81.5</v>
      </c>
      <c r="CI10" s="143">
        <v>0</v>
      </c>
      <c r="CJ10" s="143">
        <v>0.9</v>
      </c>
      <c r="CK10" s="143">
        <v>0.4</v>
      </c>
      <c r="CL10" s="143">
        <v>0</v>
      </c>
      <c r="CM10" s="143">
        <v>0</v>
      </c>
      <c r="CN10" s="143">
        <v>30</v>
      </c>
      <c r="CO10" s="143">
        <v>0</v>
      </c>
      <c r="CP10" s="143">
        <v>15</v>
      </c>
      <c r="CQ10" s="143">
        <v>0</v>
      </c>
      <c r="CR10" s="143">
        <v>0</v>
      </c>
      <c r="CS10" s="143">
        <v>0</v>
      </c>
      <c r="CT10" s="143">
        <v>40</v>
      </c>
      <c r="CU10" s="144">
        <v>86.3</v>
      </c>
      <c r="CV10" s="144">
        <v>167.8</v>
      </c>
      <c r="CW10" s="143">
        <v>0</v>
      </c>
      <c r="CX10" s="143">
        <v>0</v>
      </c>
      <c r="CY10" s="143">
        <v>0</v>
      </c>
      <c r="CZ10" s="143">
        <v>0</v>
      </c>
      <c r="DA10" s="143">
        <v>0</v>
      </c>
      <c r="DB10" s="143">
        <v>40</v>
      </c>
      <c r="DC10" s="143">
        <v>0</v>
      </c>
      <c r="DD10" s="144">
        <v>40</v>
      </c>
      <c r="DE10" s="143">
        <v>0</v>
      </c>
      <c r="DF10" s="143">
        <v>0</v>
      </c>
      <c r="DG10" s="143">
        <v>0</v>
      </c>
      <c r="DH10" s="143">
        <v>0</v>
      </c>
      <c r="DI10" s="143">
        <v>0</v>
      </c>
      <c r="DJ10" s="143">
        <v>0</v>
      </c>
      <c r="DK10" s="143">
        <v>0</v>
      </c>
      <c r="DL10" s="144">
        <v>0</v>
      </c>
      <c r="DM10" s="144">
        <v>40</v>
      </c>
    </row>
    <row r="11" spans="1:117" s="129" customFormat="1" ht="31.8" customHeight="1">
      <c r="A11" s="111">
        <f>SUBTOTAL(3,$B$9:B11)</f>
        <v>3</v>
      </c>
      <c r="B11" s="112" t="s">
        <v>11</v>
      </c>
      <c r="C11" s="130" t="s">
        <v>103</v>
      </c>
      <c r="D11" s="131" t="s">
        <v>6</v>
      </c>
      <c r="E11" s="112">
        <v>3</v>
      </c>
      <c r="F11" s="112">
        <v>3</v>
      </c>
      <c r="G11" s="112">
        <v>3</v>
      </c>
      <c r="H11" s="132" t="s">
        <v>146</v>
      </c>
      <c r="I11" s="132" t="s">
        <v>146</v>
      </c>
      <c r="J11" s="112" t="s">
        <v>30</v>
      </c>
      <c r="K11" s="133">
        <v>6.92</v>
      </c>
      <c r="L11" s="112">
        <v>300</v>
      </c>
      <c r="M11" s="145"/>
      <c r="N11" s="146" t="s">
        <v>86</v>
      </c>
      <c r="O11" s="112">
        <v>0</v>
      </c>
      <c r="P11" s="112"/>
      <c r="Q11" s="135">
        <v>0</v>
      </c>
      <c r="R11" s="136">
        <v>300</v>
      </c>
      <c r="S11" s="135">
        <v>99</v>
      </c>
      <c r="T11" s="135">
        <v>0</v>
      </c>
      <c r="U11" s="136">
        <v>99</v>
      </c>
      <c r="V11" s="135">
        <v>0</v>
      </c>
      <c r="W11" s="135">
        <v>0</v>
      </c>
      <c r="X11" s="135">
        <v>20</v>
      </c>
      <c r="Y11" s="135">
        <v>0</v>
      </c>
      <c r="Z11" s="135">
        <v>0</v>
      </c>
      <c r="AA11" s="133">
        <v>119</v>
      </c>
      <c r="AB11" s="137">
        <v>-201</v>
      </c>
      <c r="AC11" s="135">
        <v>20</v>
      </c>
      <c r="AD11" s="135">
        <v>-181</v>
      </c>
      <c r="AE11" s="135">
        <v>-181</v>
      </c>
      <c r="AF11" s="135">
        <v>0</v>
      </c>
      <c r="AG11" s="135">
        <v>0</v>
      </c>
      <c r="AH11" s="135">
        <v>0</v>
      </c>
      <c r="AI11" s="135">
        <v>0</v>
      </c>
      <c r="AJ11" s="135">
        <v>0</v>
      </c>
      <c r="AK11" s="133">
        <v>0</v>
      </c>
      <c r="AL11" s="135">
        <v>0</v>
      </c>
      <c r="AM11" s="135">
        <v>0</v>
      </c>
      <c r="AN11" s="135">
        <v>-20</v>
      </c>
      <c r="AO11" s="135">
        <v>0</v>
      </c>
      <c r="AP11" s="135">
        <v>0</v>
      </c>
      <c r="AQ11" s="135" t="s">
        <v>7</v>
      </c>
      <c r="AR11" s="135"/>
      <c r="AS11" s="138">
        <v>0</v>
      </c>
      <c r="AT11" s="135">
        <v>0</v>
      </c>
      <c r="AU11" s="139">
        <v>170500</v>
      </c>
      <c r="AV11" s="140">
        <v>0</v>
      </c>
      <c r="AW11" s="135">
        <v>0</v>
      </c>
      <c r="AX11" s="140">
        <v>136500</v>
      </c>
      <c r="AY11" s="140">
        <v>0</v>
      </c>
      <c r="AZ11" s="140">
        <v>0</v>
      </c>
      <c r="BA11" s="140"/>
      <c r="BB11" s="140">
        <v>0</v>
      </c>
      <c r="BC11" s="140"/>
      <c r="BD11" s="140">
        <v>0</v>
      </c>
      <c r="BE11" s="140"/>
      <c r="BF11" s="140"/>
      <c r="BG11" s="140"/>
      <c r="BH11" s="141">
        <v>0</v>
      </c>
      <c r="BI11" s="140">
        <v>0</v>
      </c>
      <c r="BJ11" s="142">
        <v>0.56989924433249362</v>
      </c>
      <c r="BK11" s="143">
        <v>181.00000000000003</v>
      </c>
      <c r="BL11" s="143">
        <v>181.00000000000003</v>
      </c>
      <c r="BM11" s="140">
        <v>170500</v>
      </c>
      <c r="BN11" s="140">
        <v>30860500.000000004</v>
      </c>
      <c r="BO11" s="140">
        <v>0</v>
      </c>
      <c r="BP11" s="140">
        <v>136500</v>
      </c>
      <c r="BQ11" s="140">
        <v>0</v>
      </c>
      <c r="BR11" s="140">
        <v>30860500.000000004</v>
      </c>
      <c r="BS11" s="127">
        <f t="shared" si="0"/>
        <v>3</v>
      </c>
      <c r="BT11" s="128" t="str">
        <f t="shared" si="1"/>
        <v>Cao Việt</v>
      </c>
      <c r="BU11" s="128" t="str">
        <f t="shared" si="2"/>
        <v>Hà</v>
      </c>
      <c r="BV11" s="143">
        <v>0</v>
      </c>
      <c r="BW11" s="143">
        <v>9.5</v>
      </c>
      <c r="BX11" s="143">
        <v>3.9</v>
      </c>
      <c r="BY11" s="143">
        <v>0</v>
      </c>
      <c r="BZ11" s="143">
        <v>0</v>
      </c>
      <c r="CA11" s="143">
        <v>52</v>
      </c>
      <c r="CB11" s="143">
        <v>0</v>
      </c>
      <c r="CC11" s="143">
        <v>0</v>
      </c>
      <c r="CD11" s="143">
        <v>0</v>
      </c>
      <c r="CE11" s="143">
        <v>0</v>
      </c>
      <c r="CF11" s="143">
        <v>0</v>
      </c>
      <c r="CG11" s="143">
        <v>0</v>
      </c>
      <c r="CH11" s="144">
        <v>65.400000000000006</v>
      </c>
      <c r="CI11" s="143">
        <v>0</v>
      </c>
      <c r="CJ11" s="143">
        <v>2.6</v>
      </c>
      <c r="CK11" s="143">
        <v>1</v>
      </c>
      <c r="CL11" s="143">
        <v>0</v>
      </c>
      <c r="CM11" s="143">
        <v>0</v>
      </c>
      <c r="CN11" s="143">
        <v>30</v>
      </c>
      <c r="CO11" s="143">
        <v>0</v>
      </c>
      <c r="CP11" s="143">
        <v>0</v>
      </c>
      <c r="CQ11" s="143">
        <v>0</v>
      </c>
      <c r="CR11" s="143">
        <v>0</v>
      </c>
      <c r="CS11" s="143">
        <v>0</v>
      </c>
      <c r="CT11" s="143">
        <v>20</v>
      </c>
      <c r="CU11" s="144">
        <v>53.6</v>
      </c>
      <c r="CV11" s="144">
        <v>119</v>
      </c>
      <c r="CW11" s="143">
        <v>0</v>
      </c>
      <c r="CX11" s="143">
        <v>0</v>
      </c>
      <c r="CY11" s="143">
        <v>0</v>
      </c>
      <c r="CZ11" s="143">
        <v>0</v>
      </c>
      <c r="DA11" s="143">
        <v>0</v>
      </c>
      <c r="DB11" s="143">
        <v>0</v>
      </c>
      <c r="DC11" s="143">
        <v>0</v>
      </c>
      <c r="DD11" s="144">
        <v>0</v>
      </c>
      <c r="DE11" s="143">
        <v>0</v>
      </c>
      <c r="DF11" s="143">
        <v>0</v>
      </c>
      <c r="DG11" s="143">
        <v>0</v>
      </c>
      <c r="DH11" s="143">
        <v>0</v>
      </c>
      <c r="DI11" s="143">
        <v>0</v>
      </c>
      <c r="DJ11" s="143">
        <v>0</v>
      </c>
      <c r="DK11" s="143">
        <v>0</v>
      </c>
      <c r="DL11" s="144">
        <v>0</v>
      </c>
      <c r="DM11" s="144">
        <v>0</v>
      </c>
    </row>
    <row r="12" spans="1:117" s="129" customFormat="1" ht="41.4">
      <c r="A12" s="111">
        <f>SUBTOTAL(3,$B$9:B12)</f>
        <v>4</v>
      </c>
      <c r="B12" s="112" t="s">
        <v>8</v>
      </c>
      <c r="C12" s="130" t="s">
        <v>15</v>
      </c>
      <c r="D12" s="131" t="s">
        <v>20</v>
      </c>
      <c r="E12" s="112">
        <v>3</v>
      </c>
      <c r="F12" s="112">
        <v>3</v>
      </c>
      <c r="G12" s="112">
        <v>3</v>
      </c>
      <c r="H12" s="132" t="s">
        <v>146</v>
      </c>
      <c r="I12" s="132" t="s">
        <v>146</v>
      </c>
      <c r="J12" s="112" t="s">
        <v>110</v>
      </c>
      <c r="K12" s="133">
        <v>3.33</v>
      </c>
      <c r="L12" s="112">
        <v>300</v>
      </c>
      <c r="M12" s="145" t="s">
        <v>153</v>
      </c>
      <c r="N12" s="146" t="s">
        <v>56</v>
      </c>
      <c r="O12" s="112">
        <v>65</v>
      </c>
      <c r="P12" s="112">
        <v>10</v>
      </c>
      <c r="Q12" s="135">
        <v>162.5</v>
      </c>
      <c r="R12" s="136">
        <v>87.5</v>
      </c>
      <c r="S12" s="135">
        <v>24</v>
      </c>
      <c r="T12" s="135">
        <v>0</v>
      </c>
      <c r="U12" s="136">
        <v>24</v>
      </c>
      <c r="V12" s="135">
        <v>0</v>
      </c>
      <c r="W12" s="135">
        <v>0</v>
      </c>
      <c r="X12" s="135">
        <v>0</v>
      </c>
      <c r="Y12" s="135">
        <v>0</v>
      </c>
      <c r="Z12" s="135">
        <v>0</v>
      </c>
      <c r="AA12" s="133">
        <v>24</v>
      </c>
      <c r="AB12" s="137">
        <v>-63.5</v>
      </c>
      <c r="AC12" s="135"/>
      <c r="AD12" s="135">
        <v>-63.5</v>
      </c>
      <c r="AE12" s="135">
        <v>-63.5</v>
      </c>
      <c r="AF12" s="135">
        <v>0</v>
      </c>
      <c r="AG12" s="135">
        <v>0</v>
      </c>
      <c r="AH12" s="135">
        <v>0</v>
      </c>
      <c r="AI12" s="135">
        <v>0</v>
      </c>
      <c r="AJ12" s="135">
        <v>0</v>
      </c>
      <c r="AK12" s="133">
        <v>0</v>
      </c>
      <c r="AL12" s="135">
        <v>0</v>
      </c>
      <c r="AM12" s="135">
        <v>0</v>
      </c>
      <c r="AN12" s="135">
        <v>0</v>
      </c>
      <c r="AO12" s="135">
        <v>0</v>
      </c>
      <c r="AP12" s="135">
        <v>0</v>
      </c>
      <c r="AQ12" s="135" t="s">
        <v>7</v>
      </c>
      <c r="AR12" s="135"/>
      <c r="AS12" s="138">
        <v>0</v>
      </c>
      <c r="AT12" s="135">
        <v>0</v>
      </c>
      <c r="AU12" s="139">
        <v>136500</v>
      </c>
      <c r="AV12" s="140">
        <v>0</v>
      </c>
      <c r="AW12" s="135">
        <v>0</v>
      </c>
      <c r="AX12" s="140">
        <v>112500</v>
      </c>
      <c r="AY12" s="140">
        <v>0</v>
      </c>
      <c r="AZ12" s="140">
        <v>0</v>
      </c>
      <c r="BA12" s="140"/>
      <c r="BB12" s="140">
        <v>0</v>
      </c>
      <c r="BC12" s="140"/>
      <c r="BD12" s="140">
        <v>0</v>
      </c>
      <c r="BE12" s="140"/>
      <c r="BF12" s="140"/>
      <c r="BG12" s="140"/>
      <c r="BH12" s="141">
        <v>0</v>
      </c>
      <c r="BI12" s="140">
        <v>0</v>
      </c>
      <c r="BJ12" s="142">
        <v>0.19993702770780855</v>
      </c>
      <c r="BK12" s="143">
        <v>63.500000000000014</v>
      </c>
      <c r="BL12" s="143">
        <v>63.500000000000014</v>
      </c>
      <c r="BM12" s="140">
        <v>136500</v>
      </c>
      <c r="BN12" s="140">
        <v>8667750.0000000019</v>
      </c>
      <c r="BO12" s="140">
        <v>0</v>
      </c>
      <c r="BP12" s="140">
        <v>112500</v>
      </c>
      <c r="BQ12" s="140">
        <v>0</v>
      </c>
      <c r="BR12" s="140">
        <v>8667750.0000000019</v>
      </c>
      <c r="BS12" s="127">
        <f t="shared" si="0"/>
        <v>4</v>
      </c>
      <c r="BT12" s="128" t="str">
        <f t="shared" si="1"/>
        <v>Hoàng Quốc</v>
      </c>
      <c r="BU12" s="128" t="str">
        <f t="shared" si="2"/>
        <v>Việt</v>
      </c>
      <c r="BV12" s="143">
        <v>0</v>
      </c>
      <c r="BW12" s="143">
        <v>0</v>
      </c>
      <c r="BX12" s="143">
        <v>0</v>
      </c>
      <c r="BY12" s="143">
        <v>0</v>
      </c>
      <c r="BZ12" s="143">
        <v>0</v>
      </c>
      <c r="CA12" s="143">
        <v>0</v>
      </c>
      <c r="CB12" s="143">
        <v>0</v>
      </c>
      <c r="CC12" s="143">
        <v>24</v>
      </c>
      <c r="CD12" s="143">
        <v>0</v>
      </c>
      <c r="CE12" s="143">
        <v>0</v>
      </c>
      <c r="CF12" s="143">
        <v>0</v>
      </c>
      <c r="CG12" s="143">
        <v>0</v>
      </c>
      <c r="CH12" s="144">
        <v>24</v>
      </c>
      <c r="CI12" s="143">
        <v>0</v>
      </c>
      <c r="CJ12" s="143">
        <v>0</v>
      </c>
      <c r="CK12" s="143">
        <v>0</v>
      </c>
      <c r="CL12" s="143">
        <v>0</v>
      </c>
      <c r="CM12" s="143">
        <v>0</v>
      </c>
      <c r="CN12" s="143">
        <v>0</v>
      </c>
      <c r="CO12" s="143">
        <v>0</v>
      </c>
      <c r="CP12" s="143">
        <v>0</v>
      </c>
      <c r="CQ12" s="143">
        <v>0</v>
      </c>
      <c r="CR12" s="143">
        <v>0</v>
      </c>
      <c r="CS12" s="143">
        <v>0</v>
      </c>
      <c r="CT12" s="143">
        <v>0</v>
      </c>
      <c r="CU12" s="144">
        <v>0</v>
      </c>
      <c r="CV12" s="144">
        <v>24</v>
      </c>
      <c r="CW12" s="143">
        <v>0</v>
      </c>
      <c r="CX12" s="143">
        <v>0</v>
      </c>
      <c r="CY12" s="143">
        <v>0</v>
      </c>
      <c r="CZ12" s="143">
        <v>0</v>
      </c>
      <c r="DA12" s="143">
        <v>0</v>
      </c>
      <c r="DB12" s="143">
        <v>0</v>
      </c>
      <c r="DC12" s="143">
        <v>0</v>
      </c>
      <c r="DD12" s="144">
        <v>0</v>
      </c>
      <c r="DE12" s="143">
        <v>0</v>
      </c>
      <c r="DF12" s="143">
        <v>0</v>
      </c>
      <c r="DG12" s="143">
        <v>0</v>
      </c>
      <c r="DH12" s="143">
        <v>0</v>
      </c>
      <c r="DI12" s="143">
        <v>0</v>
      </c>
      <c r="DJ12" s="143">
        <v>0</v>
      </c>
      <c r="DK12" s="143">
        <v>0</v>
      </c>
      <c r="DL12" s="144">
        <v>0</v>
      </c>
      <c r="DM12" s="144">
        <v>0</v>
      </c>
    </row>
    <row r="13" spans="1:117" ht="27" hidden="1" customHeight="1">
      <c r="A13" s="57"/>
      <c r="B13" s="110"/>
      <c r="C13" s="58"/>
      <c r="D13" s="58"/>
      <c r="E13" s="57"/>
      <c r="F13" s="57"/>
      <c r="G13" s="57"/>
      <c r="H13" s="57"/>
      <c r="I13" s="58"/>
      <c r="J13" s="59"/>
      <c r="K13" s="60"/>
      <c r="L13" s="57"/>
      <c r="M13" s="61"/>
      <c r="N13" s="59"/>
      <c r="O13" s="57"/>
      <c r="P13" s="57"/>
      <c r="Q13" s="62"/>
      <c r="R13" s="63"/>
      <c r="S13" s="62"/>
      <c r="T13" s="62"/>
      <c r="U13" s="63"/>
      <c r="V13" s="62"/>
      <c r="W13" s="62"/>
      <c r="X13" s="62"/>
      <c r="Y13" s="62"/>
      <c r="Z13" s="62"/>
      <c r="AA13" s="64"/>
      <c r="AB13" s="65"/>
      <c r="AC13" s="62"/>
      <c r="AD13" s="62"/>
      <c r="AE13" s="62"/>
      <c r="AF13" s="62"/>
      <c r="AG13" s="62"/>
      <c r="AH13" s="62"/>
      <c r="AI13" s="62"/>
      <c r="AJ13" s="62"/>
      <c r="AK13" s="64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6"/>
      <c r="AW13" s="62"/>
      <c r="AX13" s="62"/>
      <c r="AY13" s="66"/>
      <c r="AZ13" s="66"/>
      <c r="BA13" s="66"/>
      <c r="BB13" s="66"/>
      <c r="BC13" s="66"/>
      <c r="BD13" s="67"/>
      <c r="BE13" s="67"/>
      <c r="BF13" s="67"/>
      <c r="BG13" s="67"/>
      <c r="BH13" s="68"/>
      <c r="BI13" s="67"/>
      <c r="BJ13" s="69"/>
      <c r="BK13" s="70"/>
      <c r="BL13" s="70"/>
      <c r="BM13" s="67"/>
      <c r="BN13" s="67"/>
      <c r="BO13" s="67"/>
      <c r="BP13" s="67"/>
      <c r="BQ13" s="67"/>
      <c r="BR13" s="67"/>
      <c r="BS13" s="70"/>
      <c r="BT13" s="71"/>
      <c r="BU13" s="71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3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3"/>
      <c r="CV13" s="73"/>
      <c r="CW13" s="72"/>
      <c r="CX13" s="72"/>
      <c r="CY13" s="72"/>
      <c r="CZ13" s="72"/>
      <c r="DA13" s="72"/>
      <c r="DB13" s="72"/>
      <c r="DC13" s="72"/>
      <c r="DD13" s="73"/>
      <c r="DE13" s="72"/>
      <c r="DF13" s="72"/>
      <c r="DG13" s="72"/>
      <c r="DH13" s="72"/>
      <c r="DI13" s="72"/>
      <c r="DJ13" s="72"/>
      <c r="DK13" s="72"/>
      <c r="DL13" s="73"/>
      <c r="DM13" s="73"/>
    </row>
    <row r="14" spans="1:117" s="126" customFormat="1" ht="21.75" customHeight="1">
      <c r="A14" s="113"/>
      <c r="B14" s="113"/>
      <c r="C14" s="151" t="s">
        <v>35</v>
      </c>
      <c r="D14" s="151"/>
      <c r="E14" s="113">
        <f>SUBTOTAL(3,E9:E13)</f>
        <v>4</v>
      </c>
      <c r="F14" s="113">
        <f>SUBTOTAL(3,madvi1)</f>
        <v>4</v>
      </c>
      <c r="G14" s="113">
        <f>SUBTOTAL(3,G9:G13)</f>
        <v>4</v>
      </c>
      <c r="H14" s="113"/>
      <c r="I14" s="114"/>
      <c r="J14" s="113"/>
      <c r="K14" s="113"/>
      <c r="L14" s="115">
        <f>SUBTOTAL(9,L9:L13)</f>
        <v>1200</v>
      </c>
      <c r="M14" s="102"/>
      <c r="N14" s="113"/>
      <c r="O14" s="115"/>
      <c r="P14" s="113"/>
      <c r="Q14" s="115">
        <f>SUBTOTAL(9,Q9:Q13)</f>
        <v>267.5</v>
      </c>
      <c r="R14" s="116">
        <f>SUBTOTAL(9,R9:R13)</f>
        <v>882.5</v>
      </c>
      <c r="S14" s="117">
        <f>SUBTOTAL(9,S9:S13)</f>
        <v>424.9</v>
      </c>
      <c r="T14" s="117">
        <f>SUBTOTAL(9,T9:T13)</f>
        <v>0</v>
      </c>
      <c r="U14" s="118">
        <f>SUBTOTAL(9,U9:U13)</f>
        <v>424.9</v>
      </c>
      <c r="V14" s="117">
        <f>SUBTOTAL(9,V9:V13)</f>
        <v>0</v>
      </c>
      <c r="W14" s="117">
        <f>SUBTOTAL(9,W9:W13)</f>
        <v>0</v>
      </c>
      <c r="X14" s="117">
        <f>SUBTOTAL(9,X9:X13)</f>
        <v>60</v>
      </c>
      <c r="Y14" s="117">
        <f>SUBTOTAL(9,Y9:Y13)</f>
        <v>80</v>
      </c>
      <c r="Z14" s="117">
        <f>SUBTOTAL(9,Z9:Z13)</f>
        <v>0</v>
      </c>
      <c r="AA14" s="117">
        <f>SUBTOTAL(9,AA9:AA13)</f>
        <v>564.9</v>
      </c>
      <c r="AB14" s="119">
        <f>SUBTOTAL(9,AB9:AB13)</f>
        <v>-457.6</v>
      </c>
      <c r="AC14" s="119">
        <f>SUBTOTAL(9,AC9:AC13)</f>
        <v>140</v>
      </c>
      <c r="AD14" s="119">
        <f>SUBTOTAL(9,AD9:AD13)</f>
        <v>-317.60000000000002</v>
      </c>
      <c r="AE14" s="119">
        <f>SUBTOTAL(9,AE9:AE13)</f>
        <v>-317.60000000000002</v>
      </c>
      <c r="AF14" s="120">
        <f>SUBTOTAL(9,AF9:AF13)</f>
        <v>0</v>
      </c>
      <c r="AG14" s="120">
        <f>SUBTOTAL(9,AG9:AG13)</f>
        <v>0</v>
      </c>
      <c r="AH14" s="120">
        <f>SUBTOTAL(9,AH9:AH13)</f>
        <v>0</v>
      </c>
      <c r="AI14" s="120">
        <f>SUBTOTAL(9,AI9:AI13)</f>
        <v>0</v>
      </c>
      <c r="AJ14" s="120">
        <f>SUBTOTAL(9,AJ9:AJ13)</f>
        <v>0</v>
      </c>
      <c r="AK14" s="120">
        <f>SUBTOTAL(9,AK9:AK13)</f>
        <v>0</v>
      </c>
      <c r="AL14" s="120">
        <f>SUBTOTAL(9,AL9:AL13)</f>
        <v>0</v>
      </c>
      <c r="AM14" s="120">
        <f>SUBTOTAL(9,AM9:AM13)</f>
        <v>0</v>
      </c>
      <c r="AN14" s="120">
        <f>SUBTOTAL(9,AN9:AN13)</f>
        <v>-60</v>
      </c>
      <c r="AO14" s="120">
        <f>SUBTOTAL(9,AO9:AO13)</f>
        <v>-80</v>
      </c>
      <c r="AP14" s="120">
        <f>SUBTOTAL(9,AP9:AP13)</f>
        <v>0</v>
      </c>
      <c r="AQ14" s="121"/>
      <c r="AR14" s="120">
        <f>SUBTOTAL(9,AR9:AR13)</f>
        <v>0</v>
      </c>
      <c r="AS14" s="120">
        <f>SUBTOTAL(9,AS9:AS13)</f>
        <v>0</v>
      </c>
      <c r="AT14" s="120">
        <f>SUBTOTAL(9,AT9:AT13)</f>
        <v>0</v>
      </c>
      <c r="AU14" s="120"/>
      <c r="AV14" s="122">
        <f>SUBTOTAL(9,AV9:AV13)</f>
        <v>0</v>
      </c>
      <c r="AW14" s="115">
        <f>SUBTOTAL(9,AW9:AW13)</f>
        <v>0</v>
      </c>
      <c r="AX14" s="120"/>
      <c r="AY14" s="122">
        <f>SUBTOTAL(9,AY9:AY13)</f>
        <v>0</v>
      </c>
      <c r="AZ14" s="122">
        <f>SUBTOTAL(9,AZ9:AZ13)</f>
        <v>0</v>
      </c>
      <c r="BA14" s="122">
        <f>SUBTOTAL(9,BA9:BA13)</f>
        <v>0</v>
      </c>
      <c r="BB14" s="122">
        <f>SUBTOTAL(9,BB9:BB13)</f>
        <v>0</v>
      </c>
      <c r="BC14" s="122"/>
      <c r="BD14" s="122">
        <f>SUBTOTAL(9,BD9:BD13)</f>
        <v>0</v>
      </c>
      <c r="BE14" s="122">
        <f>SUBTOTAL(9,BE9:BE13)</f>
        <v>0</v>
      </c>
      <c r="BF14" s="122">
        <f>SUBTOTAL(9,BF9:BF13)</f>
        <v>0</v>
      </c>
      <c r="BG14" s="122">
        <f>SUBTOTAL(9,BG9:BG13)</f>
        <v>0</v>
      </c>
      <c r="BH14" s="123">
        <f>SUBTOTAL(9,BH9:BH13)</f>
        <v>0</v>
      </c>
      <c r="BI14" s="122">
        <f>SUBTOTAL(9,BI9:BI13)</f>
        <v>0</v>
      </c>
      <c r="BJ14" s="124"/>
      <c r="BK14" s="120">
        <f>SUBTOTAL(9,BK9:BK13)</f>
        <v>317.60000000000008</v>
      </c>
      <c r="BL14" s="120">
        <f>SUBTOTAL(9,BL9:BL13)</f>
        <v>317.60000000000008</v>
      </c>
      <c r="BM14" s="120"/>
      <c r="BN14" s="125">
        <f>SUBTOTAL(9,BN9:BN13)</f>
        <v>50788200.000000007</v>
      </c>
      <c r="BO14" s="120">
        <f>SUBTOTAL(9,BO9:BO13)</f>
        <v>0</v>
      </c>
      <c r="BP14" s="120"/>
      <c r="BQ14" s="125">
        <f>SUBTOTAL(9,BQ9:BQ13)</f>
        <v>0</v>
      </c>
      <c r="BR14" s="122">
        <f>SUBTOTAL(9,BR9:BR13)</f>
        <v>50788200.000000007</v>
      </c>
      <c r="BS14" s="113"/>
      <c r="BT14" s="151" t="s">
        <v>35</v>
      </c>
      <c r="BU14" s="151"/>
      <c r="BV14" s="120">
        <f>SUBTOTAL(9,BV9:BV13)</f>
        <v>0</v>
      </c>
      <c r="BW14" s="120">
        <f>SUBTOTAL(9,BW9:BW13)</f>
        <v>25.9</v>
      </c>
      <c r="BX14" s="120">
        <f>SUBTOTAL(9,BX9:BX13)</f>
        <v>10.5</v>
      </c>
      <c r="BY14" s="120"/>
      <c r="BZ14" s="120">
        <f>SUBTOTAL(9,BZ9:BZ13)</f>
        <v>0</v>
      </c>
      <c r="CA14" s="120">
        <f>SUBTOTAL(9,CA9:CA13)</f>
        <v>134</v>
      </c>
      <c r="CB14" s="120">
        <f>SUBTOTAL(9,CB9:CB13)</f>
        <v>0</v>
      </c>
      <c r="CC14" s="120">
        <f>SUBTOTAL(9,CC9:CC13)</f>
        <v>48</v>
      </c>
      <c r="CD14" s="120">
        <f>SUBTOTAL(9,CD9:CD13)</f>
        <v>0</v>
      </c>
      <c r="CE14" s="120">
        <f>SUBTOTAL(9,CE9:CE13)</f>
        <v>0</v>
      </c>
      <c r="CF14" s="120">
        <f>SUBTOTAL(9,CF9:CF13)</f>
        <v>0</v>
      </c>
      <c r="CG14" s="120">
        <f>SUBTOTAL(9,CG9:CG13)</f>
        <v>0</v>
      </c>
      <c r="CH14" s="120">
        <f>SUBTOTAL(9,CH9:CH13)</f>
        <v>278.39999999999998</v>
      </c>
      <c r="CI14" s="120">
        <f>SUBTOTAL(9,CI9:CI13)</f>
        <v>0</v>
      </c>
      <c r="CJ14" s="120">
        <f>SUBTOTAL(9,CJ9:CJ13)</f>
        <v>8.2000000000000011</v>
      </c>
      <c r="CK14" s="120">
        <f>SUBTOTAL(9,CK9:CK13)</f>
        <v>3.3</v>
      </c>
      <c r="CL14" s="120">
        <f>SUBTOTAL(9,CL9:CL13)</f>
        <v>0</v>
      </c>
      <c r="CM14" s="120">
        <f>SUBTOTAL(9,CM9:CM13)</f>
        <v>0</v>
      </c>
      <c r="CN14" s="120">
        <f>SUBTOTAL(9,CN9:CN13)</f>
        <v>120</v>
      </c>
      <c r="CO14" s="120">
        <f>SUBTOTAL(9,CO9:CO13)</f>
        <v>0</v>
      </c>
      <c r="CP14" s="120">
        <f>SUBTOTAL(9,CP9:CP13)</f>
        <v>15</v>
      </c>
      <c r="CQ14" s="120">
        <f>SUBTOTAL(9,CQ9:CQ13)</f>
        <v>0</v>
      </c>
      <c r="CR14" s="120">
        <f>SUBTOTAL(9,CR9:CR13)</f>
        <v>0</v>
      </c>
      <c r="CS14" s="120">
        <f>SUBTOTAL(9,CS9:CS13)</f>
        <v>0</v>
      </c>
      <c r="CT14" s="120"/>
      <c r="CU14" s="120">
        <f>SUBTOTAL(9,CU9:CU13)</f>
        <v>206.49999999999997</v>
      </c>
      <c r="CV14" s="120">
        <f>SUBTOTAL(9,CV9:CV13)</f>
        <v>484.9</v>
      </c>
      <c r="CW14" s="120">
        <f>SUBTOTAL(9,CW9:CW13)</f>
        <v>0</v>
      </c>
      <c r="CX14" s="120">
        <f>SUBTOTAL(9,CX9:CX13)</f>
        <v>0</v>
      </c>
      <c r="CY14" s="120">
        <f>SUBTOTAL(9,CY9:CY13)</f>
        <v>0</v>
      </c>
      <c r="CZ14" s="120">
        <f>SUBTOTAL(9,CZ9:CZ13)</f>
        <v>0</v>
      </c>
      <c r="DA14" s="120">
        <f>SUBTOTAL(9,DA9:DA13)</f>
        <v>0</v>
      </c>
      <c r="DB14" s="120">
        <f>SUBTOTAL(9,DB9:DB13)</f>
        <v>80</v>
      </c>
      <c r="DC14" s="120">
        <f>SUBTOTAL(9,DC9:DC13)</f>
        <v>0</v>
      </c>
      <c r="DD14" s="120">
        <f>SUBTOTAL(9,DD9:DD13)</f>
        <v>80</v>
      </c>
      <c r="DE14" s="120">
        <f>SUBTOTAL(9,DE9:DE13)</f>
        <v>0</v>
      </c>
      <c r="DF14" s="120">
        <f>SUBTOTAL(9,DF9:DF13)</f>
        <v>0</v>
      </c>
      <c r="DG14" s="120">
        <f>SUBTOTAL(9,DG9:DG13)</f>
        <v>0</v>
      </c>
      <c r="DH14" s="120">
        <f>SUBTOTAL(9,DH9:DH13)</f>
        <v>0</v>
      </c>
      <c r="DI14" s="120">
        <f>SUBTOTAL(9,DI9:DI13)</f>
        <v>0</v>
      </c>
      <c r="DJ14" s="120">
        <f>SUBTOTAL(9,DJ9:DJ13)</f>
        <v>0</v>
      </c>
      <c r="DK14" s="120">
        <f>SUBTOTAL(9,DK9:DK13)</f>
        <v>0</v>
      </c>
      <c r="DL14" s="120">
        <f>SUBTOTAL(9,DL9:DL13)</f>
        <v>0</v>
      </c>
      <c r="DM14" s="120">
        <f>SUBTOTAL(9,DM9:DM13)</f>
        <v>80</v>
      </c>
    </row>
    <row r="16" spans="1:117" ht="24.75" customHeight="1">
      <c r="C16" s="28" t="s">
        <v>46</v>
      </c>
      <c r="I16" s="147">
        <f>BH14</f>
        <v>0</v>
      </c>
      <c r="J16" s="18" t="s">
        <v>36</v>
      </c>
    </row>
    <row r="17" spans="3:9" ht="14.4">
      <c r="C17" s="28" t="s">
        <v>47</v>
      </c>
      <c r="I17" s="56" t="str">
        <f>tien_so!C6</f>
        <v>Kh«ng ®ång.</v>
      </c>
    </row>
  </sheetData>
  <autoFilter ref="A8:DN12" xr:uid="{00000000-0009-0000-0000-000000000000}"/>
  <mergeCells count="73">
    <mergeCell ref="BU4:BU6"/>
    <mergeCell ref="C14:D14"/>
    <mergeCell ref="I4:I6"/>
    <mergeCell ref="F4:F6"/>
    <mergeCell ref="V5:Z5"/>
    <mergeCell ref="S4:AA4"/>
    <mergeCell ref="H4:H6"/>
    <mergeCell ref="AA5:AA6"/>
    <mergeCell ref="M4:Q4"/>
    <mergeCell ref="M5:M6"/>
    <mergeCell ref="G4:G6"/>
    <mergeCell ref="J4:L4"/>
    <mergeCell ref="J5:J6"/>
    <mergeCell ref="R4:R6"/>
    <mergeCell ref="K5:K6"/>
    <mergeCell ref="P5:P6"/>
    <mergeCell ref="Q5:Q6"/>
    <mergeCell ref="O5:O6"/>
    <mergeCell ref="L5:L6"/>
    <mergeCell ref="N5:N6"/>
    <mergeCell ref="BT14:BU14"/>
    <mergeCell ref="BS4:BS6"/>
    <mergeCell ref="AB4:AB6"/>
    <mergeCell ref="AQ4:AQ6"/>
    <mergeCell ref="S5:U5"/>
    <mergeCell ref="AX5:AX6"/>
    <mergeCell ref="AE4:AE6"/>
    <mergeCell ref="AS4:AS6"/>
    <mergeCell ref="AR4:AR6"/>
    <mergeCell ref="AF4:AK5"/>
    <mergeCell ref="AL4:AP5"/>
    <mergeCell ref="AT5:AT6"/>
    <mergeCell ref="AC4:AC6"/>
    <mergeCell ref="AD4:AD6"/>
    <mergeCell ref="BI4:BI6"/>
    <mergeCell ref="BJ4:BJ6"/>
    <mergeCell ref="CX1:DC1"/>
    <mergeCell ref="CV5:CV6"/>
    <mergeCell ref="CW4:DM4"/>
    <mergeCell ref="DM5:DM6"/>
    <mergeCell ref="DE5:DL6"/>
    <mergeCell ref="CI5:CU6"/>
    <mergeCell ref="CW5:DD6"/>
    <mergeCell ref="BV4:CV4"/>
    <mergeCell ref="BV5:CH6"/>
    <mergeCell ref="AV5:AV6"/>
    <mergeCell ref="BH4:BH6"/>
    <mergeCell ref="AW5:AW6"/>
    <mergeCell ref="BO4:BO6"/>
    <mergeCell ref="BF4:BF6"/>
    <mergeCell ref="AY5:AY6"/>
    <mergeCell ref="AZ5:AZ6"/>
    <mergeCell ref="BE4:BE6"/>
    <mergeCell ref="BD4:BD6"/>
    <mergeCell ref="BA4:BA6"/>
    <mergeCell ref="BB4:BB6"/>
    <mergeCell ref="BK4:BK6"/>
    <mergeCell ref="AU5:AU6"/>
    <mergeCell ref="BR4:BR6"/>
    <mergeCell ref="BT4:BT6"/>
    <mergeCell ref="A4:A6"/>
    <mergeCell ref="C4:C6"/>
    <mergeCell ref="D4:D6"/>
    <mergeCell ref="E4:E6"/>
    <mergeCell ref="B4:B6"/>
    <mergeCell ref="AT4:AZ4"/>
    <mergeCell ref="BG4:BG6"/>
    <mergeCell ref="BC4:BC6"/>
    <mergeCell ref="BP4:BP6"/>
    <mergeCell ref="BQ4:BQ6"/>
    <mergeCell ref="BL4:BL6"/>
    <mergeCell ref="BM4:BM6"/>
    <mergeCell ref="BN4:BN6"/>
  </mergeCells>
  <phoneticPr fontId="0" type="noConversion"/>
  <pageMargins left="0.17" right="0.3" top="0.4" bottom="0.54" header="0.28999999999999998" footer="0.32"/>
  <pageSetup paperSize="8" scale="49" orientation="landscape" r:id="rId1"/>
  <headerFooter alignWithMargins="0">
    <oddFooter>&amp;C&amp;P&amp;R&amp;F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4"/>
  <dimension ref="A1:CK27"/>
  <sheetViews>
    <sheetView showZeros="0" workbookViewId="0">
      <selection activeCell="C1" sqref="C1"/>
    </sheetView>
  </sheetViews>
  <sheetFormatPr defaultColWidth="9" defaultRowHeight="13.8"/>
  <cols>
    <col min="1" max="1" width="9" style="12"/>
    <col min="2" max="2" width="16.8984375" style="13" bestFit="1" customWidth="1"/>
    <col min="3" max="3" width="9" style="13"/>
    <col min="4" max="4" width="9" style="12"/>
    <col min="5" max="9" width="9" style="13"/>
    <col min="10" max="12" width="9" style="12"/>
    <col min="13" max="13" width="9" style="14"/>
    <col min="14" max="18" width="9" style="12"/>
    <col min="19" max="31" width="9" style="13"/>
    <col min="32" max="32" width="9" style="15"/>
    <col min="33" max="49" width="9" style="13"/>
    <col min="50" max="51" width="9" style="12"/>
    <col min="52" max="53" width="9" style="16"/>
    <col min="54" max="54" width="9" style="12"/>
    <col min="55" max="55" width="9" style="16"/>
    <col min="56" max="60" width="9" style="12"/>
    <col min="61" max="62" width="9" style="17"/>
    <col min="63" max="84" width="9" style="12"/>
    <col min="85" max="85" width="9" style="17"/>
    <col min="86" max="87" width="9" style="12"/>
    <col min="88" max="88" width="9" style="17"/>
    <col min="89" max="89" width="9" style="12"/>
    <col min="90" max="16384" width="9" style="13"/>
  </cols>
  <sheetData>
    <row r="1" spans="2:15" s="1" customFormat="1" ht="16.8">
      <c r="B1" s="2">
        <f>vuot_gio!I16</f>
        <v>0</v>
      </c>
      <c r="C1" s="3" t="str">
        <f>RIGHT("000000000000"&amp;ROUND(B1,0),12)</f>
        <v>000000000000</v>
      </c>
      <c r="D1" s="4">
        <v>1</v>
      </c>
      <c r="E1" s="4">
        <v>2</v>
      </c>
      <c r="F1" s="4">
        <v>3</v>
      </c>
      <c r="G1" s="4">
        <v>4</v>
      </c>
      <c r="H1" s="4">
        <v>5</v>
      </c>
      <c r="I1" s="4">
        <v>6</v>
      </c>
      <c r="J1" s="4">
        <v>7</v>
      </c>
      <c r="K1" s="4">
        <v>8</v>
      </c>
      <c r="L1" s="4">
        <v>9</v>
      </c>
      <c r="M1" s="4">
        <v>10</v>
      </c>
      <c r="N1" s="4">
        <v>11</v>
      </c>
      <c r="O1" s="4">
        <v>12</v>
      </c>
    </row>
    <row r="2" spans="2:15" s="1" customFormat="1" ht="26.4">
      <c r="B2" s="5" t="s">
        <v>141</v>
      </c>
      <c r="C2" s="6"/>
      <c r="D2" s="7">
        <f>VALUE(MID(C1,D1,1))</f>
        <v>0</v>
      </c>
      <c r="E2" s="7">
        <f>VALUE(MID(C1,E1,1))</f>
        <v>0</v>
      </c>
      <c r="F2" s="7">
        <f>VALUE(MID(C1,F1,1))</f>
        <v>0</v>
      </c>
      <c r="G2" s="7">
        <f>VALUE(MID(C1,G1,1))</f>
        <v>0</v>
      </c>
      <c r="H2" s="7">
        <f>VALUE(MID(C1,H1,1))</f>
        <v>0</v>
      </c>
      <c r="I2" s="7">
        <f>VALUE(MID(C1,I1,1))</f>
        <v>0</v>
      </c>
      <c r="J2" s="7">
        <f>VALUE(MID(C1,J1,1))</f>
        <v>0</v>
      </c>
      <c r="K2" s="7">
        <f>VALUE(MID(C1,K1,1))</f>
        <v>0</v>
      </c>
      <c r="L2" s="7">
        <f>VALUE(MID(C1,L1,1))</f>
        <v>0</v>
      </c>
      <c r="M2" s="7">
        <f>VALUE(MID(C1,M1,1))</f>
        <v>0</v>
      </c>
      <c r="N2" s="7">
        <f>VALUE(MID(C1,N1,1))</f>
        <v>0</v>
      </c>
      <c r="O2" s="7">
        <f>VALUE(MID(C1,O1,1))</f>
        <v>0</v>
      </c>
    </row>
    <row r="3" spans="2:15" s="1" customFormat="1" ht="16.8">
      <c r="B3" s="8"/>
      <c r="C3" s="6"/>
      <c r="D3" s="7">
        <f>SUM(D2:D2)</f>
        <v>0</v>
      </c>
      <c r="E3" s="7">
        <f>SUM(D2:E2)</f>
        <v>0</v>
      </c>
      <c r="F3" s="7">
        <f>SUM(D2:F2)</f>
        <v>0</v>
      </c>
      <c r="G3" s="7">
        <f>SUM(G2:G2)</f>
        <v>0</v>
      </c>
      <c r="H3" s="7">
        <f>SUM(G2:H2)</f>
        <v>0</v>
      </c>
      <c r="I3" s="7">
        <f>SUM(G2:I2)</f>
        <v>0</v>
      </c>
      <c r="J3" s="7">
        <f>SUM(J2:J2)</f>
        <v>0</v>
      </c>
      <c r="K3" s="7">
        <f>SUM(J2:K2)</f>
        <v>0</v>
      </c>
      <c r="L3" s="7">
        <f>SUM(J2:L2)</f>
        <v>0</v>
      </c>
      <c r="M3" s="7">
        <f>SUM(M2:M2)</f>
        <v>0</v>
      </c>
      <c r="N3" s="7">
        <f>SUM(M2:N2)</f>
        <v>0</v>
      </c>
      <c r="O3" s="7">
        <f>SUM(M2:O2)</f>
        <v>0</v>
      </c>
    </row>
    <row r="4" spans="2:15" s="1" customFormat="1" ht="16.8">
      <c r="B4" s="9"/>
      <c r="C4" s="6"/>
      <c r="D4" s="10" t="str">
        <f>IF(D2=0,"",CHOOSE(D2,"một","hai","ba","bốn","năm","sáu","bảy","tám","chín"))</f>
        <v/>
      </c>
      <c r="E4" s="10" t="str">
        <f>IF(E2=0,IF(AND(D2&lt;&gt;0,F2&lt;&gt;0),"lẻ",""),CHOOSE(E2,"mười ","hai","ba","bốn","năm","sáu","bảy","tám","chín"))</f>
        <v/>
      </c>
      <c r="F4" s="10" t="str">
        <f>IF(F2=0,"",CHOOSE(F2,IF(E2&gt;1,"mốt","một"),"hai","ba","bốn",IF(E2=0,"năm","lăm"),"sáu","bảy","tám","chín"))</f>
        <v/>
      </c>
      <c r="G4" s="10" t="str">
        <f>IF(G2=0,"",CHOOSE(G2,"một","hai","ba","bốn","năm","sáu","bảy","tám","chín"))</f>
        <v/>
      </c>
      <c r="H4" s="10" t="str">
        <f>IF(H2=0,IF(AND(G2&lt;&gt;0,I2&lt;&gt;0),"lẻ",""),CHOOSE(H2,"mười","hai","ba","bốn","năm","sáu","bảy","tám","chín"))</f>
        <v/>
      </c>
      <c r="I4" s="10" t="str">
        <f>IF(I2=0,"",CHOOSE(I2,IF(H2&gt;1,"mốt","một"),"hai","ba","bốn",IF(H2=0,"năm","lăm"),"sáu","bảy","tám","chín"))</f>
        <v/>
      </c>
      <c r="J4" s="10" t="str">
        <f>IF(J2=0,"",CHOOSE(J2,"một","hai","ba","bốn","năm","sáu","bảy","tám","chín"))</f>
        <v/>
      </c>
      <c r="K4" s="10" t="str">
        <f>IF(K2=0,IF(AND(J2&lt;&gt;0,L2&lt;&gt;0),"lẻ",""),CHOOSE(K2,"mười","hai","ba","bốn","năm","sáu","bảy","tám","chín"))</f>
        <v/>
      </c>
      <c r="L4" s="10" t="str">
        <f>IF(L2=0,"",CHOOSE(L2,IF(K2&gt;1,"mốt","một"),"hai","ba","bốn",IF(K2=0,"năm","lăm"),"sáu","bảy","tám","chín"))</f>
        <v/>
      </c>
      <c r="M4" s="7" t="str">
        <f>IF(M2=0,"",CHOOSE(M2,"một","hai","ba","bốn","năm","sáu","bảy","tám","chín"))</f>
        <v/>
      </c>
      <c r="N4" s="11" t="str">
        <f>IF(N2=0,IF(AND(M2&lt;&gt;0,O2&lt;&gt;0),"lẻ",""),CHOOSE(N2,"một","hai","ba","bốn","năm","sáu","bảy","tám","chín"))</f>
        <v/>
      </c>
      <c r="O4" s="11" t="str">
        <f>IF(O2=0,"",CHOOSE(O2,IF(N2&gt;1,"một","một"),"hai","ba","bốn",IF(N2=0,"năm","lăm"),"sáu","bảy","tám","chín"))</f>
        <v/>
      </c>
    </row>
    <row r="5" spans="2:15" s="1" customFormat="1" ht="16.8">
      <c r="B5" s="8"/>
      <c r="C5" s="6"/>
      <c r="D5" s="11" t="str">
        <f>IF(D2=0,"","trăm")</f>
        <v/>
      </c>
      <c r="E5" s="11" t="str">
        <f>IF(E2=0,"",IF(E2=1,"","mươi"))</f>
        <v/>
      </c>
      <c r="F5" s="11" t="str">
        <f>IF(AND(F2=0,F3=0),"","tỷ")</f>
        <v/>
      </c>
      <c r="G5" s="11" t="str">
        <f>IF(G2=0,"","trăm")</f>
        <v/>
      </c>
      <c r="H5" s="11" t="str">
        <f>IF(H2=0,"",IF(H2=1,"","mươi"))</f>
        <v/>
      </c>
      <c r="I5" s="11" t="str">
        <f>IF(AND(I2=0,I3=0),"","triệu")</f>
        <v/>
      </c>
      <c r="J5" s="11" t="str">
        <f>IF(J2=0,"","trăm")</f>
        <v/>
      </c>
      <c r="K5" s="11" t="str">
        <f>IF(K2=0,"",IF(K2=1,"","mươi"))</f>
        <v/>
      </c>
      <c r="L5" s="11" t="str">
        <f>IF(AND(L2=0,L3=0),"","ngàn")</f>
        <v/>
      </c>
      <c r="M5" s="11" t="str">
        <f>IF(M2=0,"","trăm")</f>
        <v/>
      </c>
      <c r="N5" s="11" t="str">
        <f>IF(N2=0,"",IF(N2=1,"","mươi"))</f>
        <v/>
      </c>
      <c r="O5" s="11" t="s">
        <v>134</v>
      </c>
    </row>
    <row r="6" spans="2:15" s="1" customFormat="1" ht="16.8">
      <c r="B6" s="8"/>
      <c r="C6" s="7" t="str">
        <f>UPPER(LEFT(TRIM(IF(B1=0,"kh«ng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"&amp;O5)),1))&amp;RIGHT(TRIM(IF(B1=0,"kh«ng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"&amp;O5)),LEN(TRIM(IF(B1=0,"kh«ng ®ång.",D4&amp;" "&amp;D5&amp;" "&amp;E4&amp;" "&amp;E5&amp;" "&amp;F4&amp;" "&amp;F5&amp;" "&amp;G4&amp;" "&amp;G5&amp;" "&amp;H4&amp;" "&amp;H5&amp;" "&amp;I4&amp;" "&amp;I5&amp;" "&amp;J4&amp;" "&amp;J5&amp;" "&amp;K4&amp;" "&amp;K5&amp;" "&amp;L4&amp;" "&amp;L5&amp;" "&amp;M4&amp;" "&amp;M5&amp;" "&amp;N4&amp;" "&amp;N5&amp;" "&amp;O4&amp;" "&amp;O5)))-1)</f>
        <v>Kh«ng ®ång.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8" spans="2:15" s="1" customFormat="1" ht="16.8">
      <c r="B8" s="2" t="e">
        <f>vuot_gio!#REF!</f>
        <v>#REF!</v>
      </c>
      <c r="C8" s="3" t="e">
        <f>RIGHT("000000000000"&amp;ROUND(B8,0),12)</f>
        <v>#REF!</v>
      </c>
      <c r="D8" s="4">
        <v>1</v>
      </c>
      <c r="E8" s="4">
        <v>2</v>
      </c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4">
        <v>9</v>
      </c>
      <c r="M8" s="4">
        <v>10</v>
      </c>
      <c r="N8" s="4">
        <v>11</v>
      </c>
      <c r="O8" s="4">
        <v>12</v>
      </c>
    </row>
    <row r="9" spans="2:15" s="1" customFormat="1" ht="26.4">
      <c r="B9" s="5" t="s">
        <v>141</v>
      </c>
      <c r="C9" s="6"/>
      <c r="D9" s="7" t="e">
        <f>VALUE(MID(C8,D8,1))</f>
        <v>#REF!</v>
      </c>
      <c r="E9" s="7" t="e">
        <f>VALUE(MID(C8,E8,1))</f>
        <v>#REF!</v>
      </c>
      <c r="F9" s="7" t="e">
        <f>VALUE(MID(C8,F8,1))</f>
        <v>#REF!</v>
      </c>
      <c r="G9" s="7" t="e">
        <f>VALUE(MID(C8,G8,1))</f>
        <v>#REF!</v>
      </c>
      <c r="H9" s="7" t="e">
        <f>VALUE(MID(C8,H8,1))</f>
        <v>#REF!</v>
      </c>
      <c r="I9" s="7" t="e">
        <f>VALUE(MID(C8,I8,1))</f>
        <v>#REF!</v>
      </c>
      <c r="J9" s="7" t="e">
        <f>VALUE(MID(C8,J8,1))</f>
        <v>#REF!</v>
      </c>
      <c r="K9" s="7" t="e">
        <f>VALUE(MID(C8,K8,1))</f>
        <v>#REF!</v>
      </c>
      <c r="L9" s="7" t="e">
        <f>VALUE(MID(C8,L8,1))</f>
        <v>#REF!</v>
      </c>
      <c r="M9" s="7" t="e">
        <f>VALUE(MID(C8,M8,1))</f>
        <v>#REF!</v>
      </c>
      <c r="N9" s="7" t="e">
        <f>VALUE(MID(C8,N8,1))</f>
        <v>#REF!</v>
      </c>
      <c r="O9" s="7" t="e">
        <f>VALUE(MID(C8,O8,1))</f>
        <v>#REF!</v>
      </c>
    </row>
    <row r="10" spans="2:15" s="1" customFormat="1" ht="16.8">
      <c r="B10" s="8"/>
      <c r="C10" s="6"/>
      <c r="D10" s="7" t="e">
        <f>SUM(D9:D9)</f>
        <v>#REF!</v>
      </c>
      <c r="E10" s="7" t="e">
        <f>SUM(D9:E9)</f>
        <v>#REF!</v>
      </c>
      <c r="F10" s="7" t="e">
        <f>SUM(D9:F9)</f>
        <v>#REF!</v>
      </c>
      <c r="G10" s="7" t="e">
        <f>SUM(G9:G9)</f>
        <v>#REF!</v>
      </c>
      <c r="H10" s="7" t="e">
        <f>SUM(G9:H9)</f>
        <v>#REF!</v>
      </c>
      <c r="I10" s="7" t="e">
        <f>SUM(G9:I9)</f>
        <v>#REF!</v>
      </c>
      <c r="J10" s="7" t="e">
        <f>SUM(J9:J9)</f>
        <v>#REF!</v>
      </c>
      <c r="K10" s="7" t="e">
        <f>SUM(J9:K9)</f>
        <v>#REF!</v>
      </c>
      <c r="L10" s="7" t="e">
        <f>SUM(J9:L9)</f>
        <v>#REF!</v>
      </c>
      <c r="M10" s="7" t="e">
        <f>SUM(M9:M9)</f>
        <v>#REF!</v>
      </c>
      <c r="N10" s="7" t="e">
        <f>SUM(M9:N9)</f>
        <v>#REF!</v>
      </c>
      <c r="O10" s="7" t="e">
        <f>SUM(M9:O9)</f>
        <v>#REF!</v>
      </c>
    </row>
    <row r="11" spans="2:15" s="1" customFormat="1" ht="16.8">
      <c r="B11" s="9"/>
      <c r="C11" s="6"/>
      <c r="D11" s="10" t="e">
        <f>IF(D9=0,"",CHOOSE(D9,"một","hai","ba","bốn","năm","sáu","bảy","tám","chín"))</f>
        <v>#REF!</v>
      </c>
      <c r="E11" s="10" t="e">
        <f>IF(E9=0,IF(AND(D9&lt;&gt;0,F9&lt;&gt;0),"lẻ",""),CHOOSE(E9,"mười ","hai","ba","bốn","năm","sáu","bảy","tám","chín"))</f>
        <v>#REF!</v>
      </c>
      <c r="F11" s="10" t="e">
        <f>IF(F9=0,"",CHOOSE(F9,IF(E9&gt;1,"mốt","một"),"hai","ba","bốn",IF(E9=0,"năm","lăm"),"sáu","bảy","tám","chín"))</f>
        <v>#REF!</v>
      </c>
      <c r="G11" s="10" t="e">
        <f>IF(G9=0,"",CHOOSE(G9,"một","hai","ba","bốn","năm","sáu","bảy","tám","chín"))</f>
        <v>#REF!</v>
      </c>
      <c r="H11" s="10" t="e">
        <f>IF(H9=0,IF(AND(G9&lt;&gt;0,I9&lt;&gt;0),"lẻ",""),CHOOSE(H9,"mười","hai","ba","bốn","năm","sáu","bảy","tám","chín"))</f>
        <v>#REF!</v>
      </c>
      <c r="I11" s="10" t="e">
        <f>IF(I9=0,"",CHOOSE(I9,IF(H9&gt;1,"mốt","một"),"hai","ba","bốn",IF(H9=0,"năm","lăm"),"sáu","bảy","tám","chín"))</f>
        <v>#REF!</v>
      </c>
      <c r="J11" s="10" t="e">
        <f>IF(J9=0,"",CHOOSE(J9,"một","hai","ba","bốn","năm","sáu","bảy","tám","chín"))</f>
        <v>#REF!</v>
      </c>
      <c r="K11" s="10" t="e">
        <f>IF(K9=0,IF(AND(J9&lt;&gt;0,L9&lt;&gt;0),"lẻ",""),CHOOSE(K9,"mười","hai","ba","bốn","năm","sáu","bảy","tám","chín"))</f>
        <v>#REF!</v>
      </c>
      <c r="L11" s="10" t="e">
        <f>IF(L9=0,"",CHOOSE(L9,IF(K9&gt;1,"mốt","một"),"hai","ba","bốn",IF(K9=0,"năm","lăm"),"sáu","bảy","tám","chín"))</f>
        <v>#REF!</v>
      </c>
      <c r="M11" s="7" t="e">
        <f>IF(M9=0,"",CHOOSE(M9,"một","hai","ba","bốn","năm","sáu","bảy","tám","chín"))</f>
        <v>#REF!</v>
      </c>
      <c r="N11" s="11" t="e">
        <f>IF(N9=0,IF(AND(M9&lt;&gt;0,O9&lt;&gt;0),"lẻ",""),CHOOSE(N9,"một","hai","ba","bốn","năm","sáu","bảy","tám","chín"))</f>
        <v>#REF!</v>
      </c>
      <c r="O11" s="11" t="e">
        <f>IF(O9=0,"",CHOOSE(O9,IF(N9&gt;1,"một","một"),"hai","ba","bốn",IF(N9=0,"năm","lăm"),"sáu","bảy","tám","chín"))</f>
        <v>#REF!</v>
      </c>
    </row>
    <row r="12" spans="2:15" s="1" customFormat="1" ht="16.8">
      <c r="B12" s="8"/>
      <c r="C12" s="6"/>
      <c r="D12" s="11" t="e">
        <f>IF(D9=0,"","trăm")</f>
        <v>#REF!</v>
      </c>
      <c r="E12" s="11" t="e">
        <f>IF(E9=0,"",IF(E9=1,"","mươi"))</f>
        <v>#REF!</v>
      </c>
      <c r="F12" s="11" t="e">
        <f>IF(AND(F9=0,F10=0),"","tỷ")</f>
        <v>#REF!</v>
      </c>
      <c r="G12" s="11" t="e">
        <f>IF(G9=0,"","trăm")</f>
        <v>#REF!</v>
      </c>
      <c r="H12" s="11" t="e">
        <f>IF(H9=0,"",IF(H9=1,"","mươi"))</f>
        <v>#REF!</v>
      </c>
      <c r="I12" s="11" t="e">
        <f>IF(AND(I9=0,I10=0),"","triệu")</f>
        <v>#REF!</v>
      </c>
      <c r="J12" s="11" t="e">
        <f>IF(J9=0,"","trăm")</f>
        <v>#REF!</v>
      </c>
      <c r="K12" s="11" t="e">
        <f>IF(K9=0,"",IF(K9=1,"","mươi"))</f>
        <v>#REF!</v>
      </c>
      <c r="L12" s="11" t="e">
        <f>IF(AND(L9=0,L10=0),"","ngàn")</f>
        <v>#REF!</v>
      </c>
      <c r="M12" s="11" t="e">
        <f>IF(M9=0,"","trăm")</f>
        <v>#REF!</v>
      </c>
      <c r="N12" s="11" t="e">
        <f>IF(N9=0,"",IF(N9=1,"","mươi"))</f>
        <v>#REF!</v>
      </c>
      <c r="O12" s="11" t="s">
        <v>134</v>
      </c>
    </row>
    <row r="13" spans="2:15" s="1" customFormat="1" ht="16.8">
      <c r="B13" s="8"/>
      <c r="C13" s="7" t="e">
        <f>UPPER(LEFT(TRIM(IF(B8=0,"kh«ng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"&amp;O12)),1))&amp;RIGHT(TRIM(IF(B8=0,"kh«ng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"&amp;O12)),LEN(TRIM(IF(B8=0,"kh«ng ®ång.",D11&amp;" "&amp;D12&amp;" "&amp;E11&amp;" "&amp;E12&amp;" "&amp;F11&amp;" "&amp;F12&amp;" "&amp;G11&amp;" "&amp;G12&amp;" "&amp;H11&amp;" "&amp;H12&amp;" "&amp;I11&amp;" "&amp;I12&amp;" "&amp;J11&amp;" "&amp;J12&amp;" "&amp;K11&amp;" "&amp;K12&amp;" "&amp;L11&amp;" "&amp;L12&amp;" "&amp;M11&amp;" "&amp;M12&amp;" "&amp;N11&amp;" "&amp;N12&amp;" "&amp;O11&amp;" "&amp;O12)))-1)</f>
        <v>#REF!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5" spans="2:15" s="1" customFormat="1" ht="16.8">
      <c r="B15" s="2" t="e">
        <f>#REF!</f>
        <v>#REF!</v>
      </c>
      <c r="C15" s="3" t="e">
        <f>RIGHT("000000000000"&amp;ROUND(B15,0),12)</f>
        <v>#REF!</v>
      </c>
      <c r="D15" s="4">
        <v>1</v>
      </c>
      <c r="E15" s="4">
        <v>2</v>
      </c>
      <c r="F15" s="4">
        <v>3</v>
      </c>
      <c r="G15" s="4">
        <v>4</v>
      </c>
      <c r="H15" s="4">
        <v>5</v>
      </c>
      <c r="I15" s="4">
        <v>6</v>
      </c>
      <c r="J15" s="4">
        <v>7</v>
      </c>
      <c r="K15" s="4">
        <v>8</v>
      </c>
      <c r="L15" s="4">
        <v>9</v>
      </c>
      <c r="M15" s="4">
        <v>10</v>
      </c>
      <c r="N15" s="4">
        <v>11</v>
      </c>
      <c r="O15" s="4">
        <v>12</v>
      </c>
    </row>
    <row r="16" spans="2:15" s="1" customFormat="1" ht="26.4">
      <c r="B16" s="5" t="s">
        <v>141</v>
      </c>
      <c r="C16" s="6"/>
      <c r="D16" s="7" t="e">
        <f>VALUE(MID(C15,D15,1))</f>
        <v>#REF!</v>
      </c>
      <c r="E16" s="7" t="e">
        <f>VALUE(MID(C15,E15,1))</f>
        <v>#REF!</v>
      </c>
      <c r="F16" s="7" t="e">
        <f>VALUE(MID(C15,F15,1))</f>
        <v>#REF!</v>
      </c>
      <c r="G16" s="7" t="e">
        <f>VALUE(MID(C15,G15,1))</f>
        <v>#REF!</v>
      </c>
      <c r="H16" s="7" t="e">
        <f>VALUE(MID(C15,H15,1))</f>
        <v>#REF!</v>
      </c>
      <c r="I16" s="7" t="e">
        <f>VALUE(MID(C15,I15,1))</f>
        <v>#REF!</v>
      </c>
      <c r="J16" s="7" t="e">
        <f>VALUE(MID(C15,J15,1))</f>
        <v>#REF!</v>
      </c>
      <c r="K16" s="7" t="e">
        <f>VALUE(MID(C15,K15,1))</f>
        <v>#REF!</v>
      </c>
      <c r="L16" s="7" t="e">
        <f>VALUE(MID(C15,L15,1))</f>
        <v>#REF!</v>
      </c>
      <c r="M16" s="7" t="e">
        <f>VALUE(MID(C15,M15,1))</f>
        <v>#REF!</v>
      </c>
      <c r="N16" s="7" t="e">
        <f>VALUE(MID(C15,N15,1))</f>
        <v>#REF!</v>
      </c>
      <c r="O16" s="7" t="e">
        <f>VALUE(MID(C15,O15,1))</f>
        <v>#REF!</v>
      </c>
    </row>
    <row r="17" spans="2:15" s="1" customFormat="1" ht="16.8">
      <c r="B17" s="8"/>
      <c r="C17" s="6"/>
      <c r="D17" s="7" t="e">
        <f>SUM(D16:D16)</f>
        <v>#REF!</v>
      </c>
      <c r="E17" s="7" t="e">
        <f>SUM(D16:E16)</f>
        <v>#REF!</v>
      </c>
      <c r="F17" s="7" t="e">
        <f>SUM(D16:F16)</f>
        <v>#REF!</v>
      </c>
      <c r="G17" s="7" t="e">
        <f>SUM(G16:G16)</f>
        <v>#REF!</v>
      </c>
      <c r="H17" s="7" t="e">
        <f>SUM(G16:H16)</f>
        <v>#REF!</v>
      </c>
      <c r="I17" s="7" t="e">
        <f>SUM(G16:I16)</f>
        <v>#REF!</v>
      </c>
      <c r="J17" s="7" t="e">
        <f>SUM(J16:J16)</f>
        <v>#REF!</v>
      </c>
      <c r="K17" s="7" t="e">
        <f>SUM(J16:K16)</f>
        <v>#REF!</v>
      </c>
      <c r="L17" s="7" t="e">
        <f>SUM(J16:L16)</f>
        <v>#REF!</v>
      </c>
      <c r="M17" s="7" t="e">
        <f>SUM(M16:M16)</f>
        <v>#REF!</v>
      </c>
      <c r="N17" s="7" t="e">
        <f>SUM(M16:N16)</f>
        <v>#REF!</v>
      </c>
      <c r="O17" s="7" t="e">
        <f>SUM(M16:O16)</f>
        <v>#REF!</v>
      </c>
    </row>
    <row r="18" spans="2:15" s="1" customFormat="1" ht="16.8">
      <c r="B18" s="9"/>
      <c r="C18" s="6"/>
      <c r="D18" s="10" t="e">
        <f>IF(D16=0,"",CHOOSE(D16,"một","hai","ba","bốn","năm","sáu","bảy","tám","chín"))</f>
        <v>#REF!</v>
      </c>
      <c r="E18" s="10" t="e">
        <f>IF(E16=0,IF(AND(D16&lt;&gt;0,F16&lt;&gt;0),"lẻ",""),CHOOSE(E16,"mười ","hai","ba","bốn","năm","sáu","bảy","tám","chín"))</f>
        <v>#REF!</v>
      </c>
      <c r="F18" s="10" t="e">
        <f>IF(F16=0,"",CHOOSE(F16,IF(E16&gt;1,"mốt","một"),"hai","ba","bốn",IF(E16=0,"năm","lăm"),"sáu","bảy","tám","chín"))</f>
        <v>#REF!</v>
      </c>
      <c r="G18" s="10" t="e">
        <f>IF(G16=0,"",CHOOSE(G16,"một","hai","ba","bốn","năm","sáu","bảy","tám","chín"))</f>
        <v>#REF!</v>
      </c>
      <c r="H18" s="10" t="e">
        <f>IF(H16=0,IF(AND(G16&lt;&gt;0,I16&lt;&gt;0),"lẻ",""),CHOOSE(H16,"mười","hai","ba","bốn","năm","sáu","bảy","tám","chín"))</f>
        <v>#REF!</v>
      </c>
      <c r="I18" s="10" t="e">
        <f>IF(I16=0,"",CHOOSE(I16,IF(H16&gt;1,"mốt","một"),"hai","ba","bốn",IF(H16=0,"năm","lăm"),"sáu","bảy","tám","chín"))</f>
        <v>#REF!</v>
      </c>
      <c r="J18" s="10" t="e">
        <f>IF(J16=0,"",CHOOSE(J16,"một","hai","ba","bốn","năm","sáu","bảy","tám","chín"))</f>
        <v>#REF!</v>
      </c>
      <c r="K18" s="10" t="e">
        <f>IF(K16=0,IF(AND(J16&lt;&gt;0,L16&lt;&gt;0),"lẻ",""),CHOOSE(K16,"mười","hai","ba","bốn","năm","sáu","bảy","tám","chín"))</f>
        <v>#REF!</v>
      </c>
      <c r="L18" s="10" t="e">
        <f>IF(L16=0,"",CHOOSE(L16,IF(K16&gt;1,"mốt","một"),"hai","ba","bốn",IF(K16=0,"năm","lăm"),"sáu","bảy","tám","chín"))</f>
        <v>#REF!</v>
      </c>
      <c r="M18" s="7" t="e">
        <f>IF(M16=0,"",CHOOSE(M16,"một","hai","ba","bốn","năm","sáu","bảy","tám","chín"))</f>
        <v>#REF!</v>
      </c>
      <c r="N18" s="11" t="e">
        <f>IF(N16=0,IF(AND(M16&lt;&gt;0,O16&lt;&gt;0),"lẻ",""),CHOOSE(N16,"một","hai","ba","bốn","năm","sáu","bảy","tám","chín"))</f>
        <v>#REF!</v>
      </c>
      <c r="O18" s="11" t="e">
        <f>IF(O16=0,"",CHOOSE(O16,IF(N16&gt;1,"một","một"),"hai","ba","bốn",IF(N16=0,"năm","lăm"),"sáu","bảy","tám","chín"))</f>
        <v>#REF!</v>
      </c>
    </row>
    <row r="19" spans="2:15" s="1" customFormat="1" ht="16.8">
      <c r="B19" s="8"/>
      <c r="C19" s="6"/>
      <c r="D19" s="11" t="e">
        <f>IF(D16=0,"","trăm")</f>
        <v>#REF!</v>
      </c>
      <c r="E19" s="11" t="e">
        <f>IF(E16=0,"",IF(E16=1,"","mươi"))</f>
        <v>#REF!</v>
      </c>
      <c r="F19" s="11" t="e">
        <f>IF(AND(F16=0,F17=0),"","tỷ")</f>
        <v>#REF!</v>
      </c>
      <c r="G19" s="11" t="e">
        <f>IF(G16=0,"","trăm")</f>
        <v>#REF!</v>
      </c>
      <c r="H19" s="11" t="e">
        <f>IF(H16=0,"",IF(H16=1,"","mươi"))</f>
        <v>#REF!</v>
      </c>
      <c r="I19" s="11" t="e">
        <f>IF(AND(I16=0,I17=0),"","triệu")</f>
        <v>#REF!</v>
      </c>
      <c r="J19" s="11" t="e">
        <f>IF(J16=0,"","trăm")</f>
        <v>#REF!</v>
      </c>
      <c r="K19" s="11" t="e">
        <f>IF(K16=0,"",IF(K16=1,"","mươi"))</f>
        <v>#REF!</v>
      </c>
      <c r="L19" s="11" t="e">
        <f>IF(AND(L16=0,L17=0),"","ngàn")</f>
        <v>#REF!</v>
      </c>
      <c r="M19" s="11" t="e">
        <f>IF(M16=0,"","trăm")</f>
        <v>#REF!</v>
      </c>
      <c r="N19" s="11" t="e">
        <f>IF(N16=0,"",IF(N16=1,"","mươi"))</f>
        <v>#REF!</v>
      </c>
      <c r="O19" s="11" t="s">
        <v>134</v>
      </c>
    </row>
    <row r="20" spans="2:15" s="1" customFormat="1" ht="16.8">
      <c r="B20" s="8"/>
      <c r="C20" s="7" t="e">
        <f>UPPER(LEFT(TRIM(IF(B15=0,"kh«ng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"&amp;O19)),1))&amp;RIGHT(TRIM(IF(B15=0,"kh«ng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"&amp;O19)),LEN(TRIM(IF(B15=0,"kh«ng ®ång.",D18&amp;" "&amp;D19&amp;" "&amp;E18&amp;" "&amp;E19&amp;" "&amp;F18&amp;" "&amp;F19&amp;" "&amp;G18&amp;" "&amp;G19&amp;" "&amp;H18&amp;" "&amp;H19&amp;" "&amp;I18&amp;" "&amp;I19&amp;" "&amp;J18&amp;" "&amp;J19&amp;" "&amp;K18&amp;" "&amp;K19&amp;" "&amp;L18&amp;" "&amp;L19&amp;" "&amp;M18&amp;" "&amp;M19&amp;" "&amp;N18&amp;" "&amp;N19&amp;" "&amp;O18&amp;" "&amp;O19)))-1)</f>
        <v>#REF!</v>
      </c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</row>
    <row r="22" spans="2:15" s="1" customFormat="1" ht="16.8">
      <c r="B22" s="2" t="e">
        <f>#REF!</f>
        <v>#REF!</v>
      </c>
      <c r="C22" s="3" t="e">
        <f>RIGHT("000000000000"&amp;ROUND(B22,0),12)</f>
        <v>#REF!</v>
      </c>
      <c r="D22" s="4">
        <v>1</v>
      </c>
      <c r="E22" s="4">
        <v>2</v>
      </c>
      <c r="F22" s="4">
        <v>3</v>
      </c>
      <c r="G22" s="4">
        <v>4</v>
      </c>
      <c r="H22" s="4">
        <v>5</v>
      </c>
      <c r="I22" s="4">
        <v>6</v>
      </c>
      <c r="J22" s="4">
        <v>7</v>
      </c>
      <c r="K22" s="4">
        <v>8</v>
      </c>
      <c r="L22" s="4">
        <v>9</v>
      </c>
      <c r="M22" s="4">
        <v>10</v>
      </c>
      <c r="N22" s="4">
        <v>11</v>
      </c>
      <c r="O22" s="4">
        <v>12</v>
      </c>
    </row>
    <row r="23" spans="2:15" s="1" customFormat="1" ht="26.4">
      <c r="B23" s="5" t="s">
        <v>141</v>
      </c>
      <c r="C23" s="6"/>
      <c r="D23" s="7" t="e">
        <f>VALUE(MID(C22,D22,1))</f>
        <v>#REF!</v>
      </c>
      <c r="E23" s="7" t="e">
        <f>VALUE(MID(C22,E22,1))</f>
        <v>#REF!</v>
      </c>
      <c r="F23" s="7" t="e">
        <f>VALUE(MID(C22,F22,1))</f>
        <v>#REF!</v>
      </c>
      <c r="G23" s="7" t="e">
        <f>VALUE(MID(C22,G22,1))</f>
        <v>#REF!</v>
      </c>
      <c r="H23" s="7" t="e">
        <f>VALUE(MID(C22,H22,1))</f>
        <v>#REF!</v>
      </c>
      <c r="I23" s="7" t="e">
        <f>VALUE(MID(C22,I22,1))</f>
        <v>#REF!</v>
      </c>
      <c r="J23" s="7" t="e">
        <f>VALUE(MID(C22,J22,1))</f>
        <v>#REF!</v>
      </c>
      <c r="K23" s="7" t="e">
        <f>VALUE(MID(C22,K22,1))</f>
        <v>#REF!</v>
      </c>
      <c r="L23" s="7" t="e">
        <f>VALUE(MID(C22,L22,1))</f>
        <v>#REF!</v>
      </c>
      <c r="M23" s="7" t="e">
        <f>VALUE(MID(C22,M22,1))</f>
        <v>#REF!</v>
      </c>
      <c r="N23" s="7" t="e">
        <f>VALUE(MID(C22,N22,1))</f>
        <v>#REF!</v>
      </c>
      <c r="O23" s="7" t="e">
        <f>VALUE(MID(C22,O22,1))</f>
        <v>#REF!</v>
      </c>
    </row>
    <row r="24" spans="2:15" s="1" customFormat="1" ht="16.8">
      <c r="B24" s="8"/>
      <c r="C24" s="6"/>
      <c r="D24" s="7" t="e">
        <f>SUM(D23:D23)</f>
        <v>#REF!</v>
      </c>
      <c r="E24" s="7" t="e">
        <f>SUM(D23:E23)</f>
        <v>#REF!</v>
      </c>
      <c r="F24" s="7" t="e">
        <f>SUM(D23:F23)</f>
        <v>#REF!</v>
      </c>
      <c r="G24" s="7" t="e">
        <f>SUM(G23:G23)</f>
        <v>#REF!</v>
      </c>
      <c r="H24" s="7" t="e">
        <f>SUM(G23:H23)</f>
        <v>#REF!</v>
      </c>
      <c r="I24" s="7" t="e">
        <f>SUM(G23:I23)</f>
        <v>#REF!</v>
      </c>
      <c r="J24" s="7" t="e">
        <f>SUM(J23:J23)</f>
        <v>#REF!</v>
      </c>
      <c r="K24" s="7" t="e">
        <f>SUM(J23:K23)</f>
        <v>#REF!</v>
      </c>
      <c r="L24" s="7" t="e">
        <f>SUM(J23:L23)</f>
        <v>#REF!</v>
      </c>
      <c r="M24" s="7" t="e">
        <f>SUM(M23:M23)</f>
        <v>#REF!</v>
      </c>
      <c r="N24" s="7" t="e">
        <f>SUM(M23:N23)</f>
        <v>#REF!</v>
      </c>
      <c r="O24" s="7" t="e">
        <f>SUM(M23:O23)</f>
        <v>#REF!</v>
      </c>
    </row>
    <row r="25" spans="2:15" s="1" customFormat="1" ht="16.8">
      <c r="B25" s="9"/>
      <c r="C25" s="6"/>
      <c r="D25" s="10" t="e">
        <f>IF(D23=0,"",CHOOSE(D23,"một","hai","ba","bốn","năm","sáu","bảy","tám","chín"))</f>
        <v>#REF!</v>
      </c>
      <c r="E25" s="10" t="e">
        <f>IF(E23=0,IF(AND(D23&lt;&gt;0,F23&lt;&gt;0),"lẻ",""),CHOOSE(E23,"mười ","hai","ba","bốn","năm","sáu","bảy","tám","chín"))</f>
        <v>#REF!</v>
      </c>
      <c r="F25" s="10" t="e">
        <f>IF(F23=0,"",CHOOSE(F23,IF(E23&gt;1,"mốt","một"),"hai","ba","bốn",IF(E23=0,"năm","lăm"),"sáu","bảy","tám","chín"))</f>
        <v>#REF!</v>
      </c>
      <c r="G25" s="10" t="e">
        <f>IF(G23=0,"",CHOOSE(G23,"một","hai","ba","bốn","năm","sáu","bảy","tám","chín"))</f>
        <v>#REF!</v>
      </c>
      <c r="H25" s="10" t="e">
        <f>IF(H23=0,IF(AND(G23&lt;&gt;0,I23&lt;&gt;0),"lẻ",""),CHOOSE(H23,"mười","hai","ba","bốn","năm","sáu","bảy","tám","chín"))</f>
        <v>#REF!</v>
      </c>
      <c r="I25" s="10" t="e">
        <f>IF(I23=0,"",CHOOSE(I23,IF(H23&gt;1,"mốt","một"),"hai","ba","bốn",IF(H23=0,"năm","lăm"),"sáu","bảy","tám","chín"))</f>
        <v>#REF!</v>
      </c>
      <c r="J25" s="10" t="e">
        <f>IF(J23=0,"",CHOOSE(J23,"một","hai","ba","bốn","năm","sáu","bảy","tám","chín"))</f>
        <v>#REF!</v>
      </c>
      <c r="K25" s="10" t="e">
        <f>IF(K23=0,IF(AND(J23&lt;&gt;0,L23&lt;&gt;0),"lẻ",""),CHOOSE(K23,"mười","hai","ba","bốn","năm","sáu","bảy","tám","chín"))</f>
        <v>#REF!</v>
      </c>
      <c r="L25" s="10" t="e">
        <f>IF(L23=0,"",CHOOSE(L23,IF(K23&gt;1,"mốt","một"),"hai","ba","bốn",IF(K23=0,"năm","lăm"),"sáu","bảy","tám","chín"))</f>
        <v>#REF!</v>
      </c>
      <c r="M25" s="7" t="e">
        <f>IF(M23=0,"",CHOOSE(M23,"một","hai","ba","bốn","năm","sáu","bảy","tám","chín"))</f>
        <v>#REF!</v>
      </c>
      <c r="N25" s="11" t="e">
        <f>IF(N23=0,IF(AND(M23&lt;&gt;0,O23&lt;&gt;0),"lẻ",""),CHOOSE(N23,"một","hai","ba","bốn","năm","sáu","bảy","tám","chín"))</f>
        <v>#REF!</v>
      </c>
      <c r="O25" s="11" t="e">
        <f>IF(O23=0,"",CHOOSE(O23,IF(N23&gt;1,"một","một"),"hai","ba","bốn",IF(N23=0,"năm","lăm"),"sáu","bảy","tám","chín"))</f>
        <v>#REF!</v>
      </c>
    </row>
    <row r="26" spans="2:15" s="1" customFormat="1" ht="16.8">
      <c r="B26" s="8"/>
      <c r="C26" s="6"/>
      <c r="D26" s="11" t="e">
        <f>IF(D23=0,"","trăm")</f>
        <v>#REF!</v>
      </c>
      <c r="E26" s="11" t="e">
        <f>IF(E23=0,"",IF(E23=1,"","mươi"))</f>
        <v>#REF!</v>
      </c>
      <c r="F26" s="11" t="e">
        <f>IF(AND(F23=0,F24=0),"","tỷ")</f>
        <v>#REF!</v>
      </c>
      <c r="G26" s="11" t="e">
        <f>IF(G23=0,"","trăm")</f>
        <v>#REF!</v>
      </c>
      <c r="H26" s="11" t="e">
        <f>IF(H23=0,"",IF(H23=1,"","mươi"))</f>
        <v>#REF!</v>
      </c>
      <c r="I26" s="11" t="e">
        <f>IF(AND(I23=0,I24=0),"","triệu")</f>
        <v>#REF!</v>
      </c>
      <c r="J26" s="11" t="e">
        <f>IF(J23=0,"","trăm")</f>
        <v>#REF!</v>
      </c>
      <c r="K26" s="11" t="e">
        <f>IF(K23=0,"",IF(K23=1,"","mươi"))</f>
        <v>#REF!</v>
      </c>
      <c r="L26" s="11" t="e">
        <f>IF(AND(L23=0,L24=0),"","ngàn")</f>
        <v>#REF!</v>
      </c>
      <c r="M26" s="11" t="e">
        <f>IF(M23=0,"","trăm")</f>
        <v>#REF!</v>
      </c>
      <c r="N26" s="11" t="e">
        <f>IF(N23=0,"",IF(N23=1,"","mươi"))</f>
        <v>#REF!</v>
      </c>
      <c r="O26" s="11" t="s">
        <v>134</v>
      </c>
    </row>
    <row r="27" spans="2:15" s="1" customFormat="1" ht="16.8">
      <c r="B27" s="8"/>
      <c r="C27" s="7" t="e">
        <f>UPPER(LEFT(TRIM(IF(B22=0,"kh«ng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"&amp;O26)),1))&amp;RIGHT(TRIM(IF(B22=0,"kh«ng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"&amp;O26)),LEN(TRIM(IF(B22=0,"kh«ng ®ång.",D25&amp;" "&amp;D26&amp;" "&amp;E25&amp;" "&amp;E26&amp;" "&amp;F25&amp;" "&amp;F26&amp;" "&amp;G25&amp;" "&amp;G26&amp;" "&amp;H25&amp;" "&amp;H26&amp;" "&amp;I25&amp;" "&amp;I26&amp;" "&amp;J25&amp;" "&amp;J26&amp;" "&amp;K25&amp;" "&amp;K26&amp;" "&amp;L25&amp;" "&amp;L26&amp;" "&amp;M25&amp;" "&amp;M26&amp;" "&amp;N25&amp;" "&amp;N26&amp;" "&amp;O25&amp;" "&amp;O26)))-1)</f>
        <v>#REF!</v>
      </c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</row>
  </sheetData>
  <phoneticPr fontId="0" type="noConversion"/>
  <pageMargins left="0.3" right="0.17" top="0.34" bottom="0.56999999999999995" header="0.19" footer="0.23"/>
  <pageSetup paperSize="9" scale="50" orientation="landscape" r:id="rId1"/>
  <headerFooter alignWithMargins="0">
    <oddHeader>&amp;R&amp;D - &amp;T</oddHeader>
    <oddFooter>&amp;LLNTU@HAU1.EDU.VN - 0904028776&amp;C&amp;P&amp;R&amp;F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vuot_gio</vt:lpstr>
      <vt:lpstr>tien_so</vt:lpstr>
      <vt:lpstr>madvi</vt:lpstr>
      <vt:lpstr>madvi1</vt:lpstr>
      <vt:lpstr>vuot_gio!Print_Area</vt:lpstr>
      <vt:lpstr>vuot_gio!Print_Titles</vt:lpstr>
    </vt:vector>
  </TitlesOfParts>
  <Company>NGocTu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TCCB</dc:creator>
  <cp:lastModifiedBy>Lê Ngọc Tú</cp:lastModifiedBy>
  <cp:lastPrinted>2020-10-19T02:25:15Z</cp:lastPrinted>
  <dcterms:created xsi:type="dcterms:W3CDTF">2005-12-24T00:20:58Z</dcterms:created>
  <dcterms:modified xsi:type="dcterms:W3CDTF">2025-09-17T04:05:17Z</dcterms:modified>
</cp:coreProperties>
</file>