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690" firstSheet="1" activeTab="1"/>
  </bookViews>
  <sheets>
    <sheet name="tien_so" sheetId="1" state="hidden" r:id="rId1"/>
    <sheet name="Tong_hop" sheetId="2" r:id="rId2"/>
    <sheet name="Chitiet" sheetId="3" r:id="rId3"/>
  </sheets>
  <definedNames>
    <definedName name="_xlnm._FilterDatabase" localSheetId="2" hidden="1">'Chitiet'!$A$8:$U$24</definedName>
    <definedName name="_xlnm._FilterDatabase" localSheetId="1" hidden="1">'Tong_hop'!$A$9:$M$22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2">'Chitiet'!$A$1:$O$28</definedName>
    <definedName name="_xlnm.Print_Area" localSheetId="1">'Tong_hop'!$A$1:$M$27</definedName>
    <definedName name="_xlnm.Print_Titles" localSheetId="2">'Chitiet'!$8:$8</definedName>
    <definedName name="_xlnm.Print_Titles" localSheetId="1">'Tong_hop'!$9:$9</definedName>
    <definedName name="tam">#REF!</definedName>
  </definedNames>
  <calcPr fullCalcOnLoad="1"/>
</workbook>
</file>

<file path=xl/sharedStrings.xml><?xml version="1.0" encoding="utf-8"?>
<sst xmlns="http://schemas.openxmlformats.org/spreadsheetml/2006/main" count="215" uniqueCount="115">
  <si>
    <t>ĐH-TT-CLC</t>
  </si>
  <si>
    <t>Dạy lớp Cao học</t>
  </si>
  <si>
    <t>Tiết thanh toán
(tiết)</t>
  </si>
  <si>
    <t>Tiết thanh toán (tiết)</t>
  </si>
  <si>
    <t>Nguyễn Thị Bích</t>
  </si>
  <si>
    <t>Công nghệ Sau thu hoạch</t>
  </si>
  <si>
    <t>Tổ chức - Giải phẫu - Phôi thai</t>
  </si>
  <si>
    <t>Thùy</t>
  </si>
  <si>
    <t>Họ đệm</t>
  </si>
  <si>
    <t>Tên</t>
  </si>
  <si>
    <t>Mã</t>
  </si>
  <si>
    <t>Bmay3</t>
  </si>
  <si>
    <t>0102</t>
  </si>
  <si>
    <t>1309</t>
  </si>
  <si>
    <t>0803</t>
  </si>
  <si>
    <t>0103</t>
  </si>
  <si>
    <t>0201</t>
  </si>
  <si>
    <t>0904</t>
  </si>
  <si>
    <t>0307</t>
  </si>
  <si>
    <t>0604</t>
  </si>
  <si>
    <t>0306</t>
  </si>
  <si>
    <t>Rau Hoa Quả và Cảnh quan</t>
  </si>
  <si>
    <t>0108</t>
  </si>
  <si>
    <t>0111</t>
  </si>
  <si>
    <t>0312</t>
  </si>
  <si>
    <t>Ma LH</t>
  </si>
  <si>
    <t>Bệnh cây đại cương</t>
  </si>
  <si>
    <t>Cây công nghiệp đại cương</t>
  </si>
  <si>
    <t>NCS</t>
  </si>
  <si>
    <t>Tên học phần</t>
  </si>
  <si>
    <t>Số SV
(SV)</t>
  </si>
  <si>
    <t>Đơn giá
(đồng)</t>
  </si>
  <si>
    <t>Thành tiền
(đồng)</t>
  </si>
  <si>
    <t>Còn nhận
(đồng)</t>
  </si>
  <si>
    <t>Tiết QĐ 
(tiết)</t>
  </si>
  <si>
    <t>TỔNG CỘNG</t>
  </si>
  <si>
    <t>Thanh tra đất</t>
  </si>
  <si>
    <t>Bồi thường giải phóng mặt bằng</t>
  </si>
  <si>
    <t>Quản lý đất đai</t>
  </si>
  <si>
    <t>Cây rau đại cương</t>
  </si>
  <si>
    <t>Thực vật</t>
  </si>
  <si>
    <t>Thực vật học</t>
  </si>
  <si>
    <t>Trắc địa ảnh</t>
  </si>
  <si>
    <t>ĐH</t>
  </si>
  <si>
    <t>Hoàng</t>
  </si>
  <si>
    <t>Nguyễn Đức</t>
  </si>
  <si>
    <t>Huy</t>
  </si>
  <si>
    <t>Cường</t>
  </si>
  <si>
    <t>Hải</t>
  </si>
  <si>
    <t>Hạnh</t>
  </si>
  <si>
    <t>Phạm Văn</t>
  </si>
  <si>
    <t>Thủy</t>
  </si>
  <si>
    <t>Vũ Văn</t>
  </si>
  <si>
    <t>Hiền</t>
  </si>
  <si>
    <t>Tuấn</t>
  </si>
  <si>
    <t>Vũ Thanh</t>
  </si>
  <si>
    <t>Nguyễn Hữu</t>
  </si>
  <si>
    <t>Sơn</t>
  </si>
  <si>
    <t>Huyền</t>
  </si>
  <si>
    <t>Nguyễn Thị Thu</t>
  </si>
  <si>
    <t>Đỗ Thị Đức</t>
  </si>
  <si>
    <t>Phan Thị Thanh</t>
  </si>
  <si>
    <t>Trắc địa bản đồ</t>
  </si>
  <si>
    <t>Vân</t>
  </si>
  <si>
    <t>Chăn nuôi chuyên khoa</t>
  </si>
  <si>
    <t>Mô học 1</t>
  </si>
  <si>
    <t>Hệ thống thông tin đất đai</t>
  </si>
  <si>
    <t>Pháp luật</t>
  </si>
  <si>
    <t>Pháp luật đại cương</t>
  </si>
  <si>
    <t>QDD09</t>
  </si>
  <si>
    <t>TBD02</t>
  </si>
  <si>
    <t>PHL06</t>
  </si>
  <si>
    <t>BCY03</t>
  </si>
  <si>
    <t>RAQ03</t>
  </si>
  <si>
    <t>TVA07</t>
  </si>
  <si>
    <t>QDD05</t>
  </si>
  <si>
    <t>TTD06</t>
  </si>
  <si>
    <t>Ghi chú</t>
  </si>
  <si>
    <t>CH</t>
  </si>
  <si>
    <t>TT</t>
  </si>
  <si>
    <t>STT</t>
  </si>
  <si>
    <t>Mã GV</t>
  </si>
  <si>
    <t>Bộ môn</t>
  </si>
  <si>
    <t>Bệnh cây</t>
  </si>
  <si>
    <t>Công nghệ môi trường</t>
  </si>
  <si>
    <t>Cây công nghiệp</t>
  </si>
  <si>
    <t>BỘ NÔNG NGHIỆP VÀ PTNT</t>
  </si>
  <si>
    <t>HỌC VIỆN NÔNG NGHIỆP VIỆT NAM</t>
  </si>
  <si>
    <t>của Giám đốc Học viện Nông nghiệp Việt Nam)</t>
  </si>
  <si>
    <t>Kh«ng söa 
dßng trªn</t>
  </si>
  <si>
    <t>đồng./.</t>
  </si>
  <si>
    <t>Tổng số tiền thanh toán:</t>
  </si>
  <si>
    <t>đồng</t>
  </si>
  <si>
    <t>Bằng chữ:</t>
  </si>
  <si>
    <t>BẢNG TỔNG HỢP THANH TOÁN TIỀN GIẢNG DẠY LỚP TỔ CHỨC RIÊNG (LỚP ĐẶC BIỆT)</t>
  </si>
  <si>
    <t>Trừ số 
chi thừa 
năm trước
(đồng)</t>
  </si>
  <si>
    <t>Hệ thống thông tin BĐS</t>
  </si>
  <si>
    <t>CNK16</t>
  </si>
  <si>
    <t>GTC03</t>
  </si>
  <si>
    <t>Vũ Đình</t>
  </si>
  <si>
    <t>Tôn</t>
  </si>
  <si>
    <t>Hoàng Minh</t>
  </si>
  <si>
    <t>Trừ số chi 
thừa năm trước (đồng)</t>
  </si>
  <si>
    <t>CNS03</t>
  </si>
  <si>
    <t>CMT07</t>
  </si>
  <si>
    <t>CCN01</t>
  </si>
  <si>
    <t>Hệ thống chăn nuôi</t>
  </si>
  <si>
    <t>Công nghệ bảo quản quả</t>
  </si>
  <si>
    <t>Cây ăn quả đại cương</t>
  </si>
  <si>
    <t>Phạm Châu</t>
  </si>
  <si>
    <t>Đinh Thái</t>
  </si>
  <si>
    <t>HỌC KỲ II NĂM HỌC 2018-2019 (Bổ sung lần 1)</t>
  </si>
  <si>
    <t>BẢNG CHI TIẾT THANH TOÁN TIỀN GIẢNG DẠY LỚP TỔ CHỨC RIÊNG (LỚP ĐẶC BIỆT) HỌC KỲ II NĂM HỌC 2018-2019 (Bổ sung lần 1)</t>
  </si>
  <si>
    <r>
      <t xml:space="preserve">(Kèm theo Quyết định số  </t>
    </r>
    <r>
      <rPr>
        <b/>
        <sz val="14"/>
        <rFont val="Times New Roman"/>
        <family val="1"/>
      </rPr>
      <t xml:space="preserve">   3768</t>
    </r>
    <r>
      <rPr>
        <sz val="14"/>
        <rFont val="Times New Roman"/>
        <family val="1"/>
      </rPr>
      <t xml:space="preserve">  /QĐ-HVN ngày     14     tháng  10  năm 2019</t>
    </r>
  </si>
  <si>
    <t>(Kèm theo Quyết định số  3768 /QĐ-HVN ngày  14   tháng 10 năm 2019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</si>
</sst>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_);_(* \(#,##0.0\);_(* &quot;-&quot;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mm/yy"/>
    <numFmt numFmtId="191" formatCode="#,##0.0"/>
    <numFmt numFmtId="192" formatCode="#,##0.000"/>
    <numFmt numFmtId="193" formatCode="#,##0.0000000000"/>
    <numFmt numFmtId="194" formatCode="#,##0.000000000"/>
    <numFmt numFmtId="195" formatCode="#,##0.00000000"/>
    <numFmt numFmtId="196" formatCode="#,##0.0000000"/>
    <numFmt numFmtId="197" formatCode="#,##0.000000"/>
    <numFmt numFmtId="198" formatCode="#,##0.00000"/>
    <numFmt numFmtId="199" formatCode="#,##0.0000"/>
    <numFmt numFmtId="200" formatCode="mm/yyyy"/>
    <numFmt numFmtId="201" formatCode="_(* #,##0.0_);_(* \(#,##0.0\);_(* &quot;-&quot;_);_(@_)"/>
    <numFmt numFmtId="202" formatCode="_(* #,##0.00_);_(* \(#,##0.00\);_(* &quot;-&quot;_);_(@_)"/>
    <numFmt numFmtId="203" formatCode="00.000"/>
    <numFmt numFmtId="204" formatCode="mm/dd/yy"/>
    <numFmt numFmtId="205" formatCode="yy/mm/dd"/>
    <numFmt numFmtId="206" formatCode="yyyy/mm/dd"/>
    <numFmt numFmtId="207" formatCode="yyyymmdd"/>
    <numFmt numFmtId="208" formatCode="000"/>
    <numFmt numFmtId="209" formatCode="00"/>
    <numFmt numFmtId="210" formatCode="00,000"/>
    <numFmt numFmtId="211" formatCode="0.0%"/>
    <numFmt numFmtId="212" formatCode="0.000%"/>
    <numFmt numFmtId="213" formatCode="_(* #,##0.000_);_(* \(#,##0.000\);_(* &quot;-&quot;??_);_(@_)"/>
    <numFmt numFmtId="214" formatCode="_(* #,##0.0000_);_(* \(#,##0.0000\);_(* &quot;-&quot;??_);_(@_)"/>
    <numFmt numFmtId="215" formatCode="#,##0.00000000000"/>
    <numFmt numFmtId="216" formatCode="#,##0.000000000000"/>
    <numFmt numFmtId="217" formatCode="#,##0.0000000000000"/>
    <numFmt numFmtId="218" formatCode="_-* #,##0.0_-;\-* #,##0.0_-;_-* &quot;-&quot;??_-;_-@_-"/>
    <numFmt numFmtId="219" formatCode="_-* #,##0_-;\-* #,##0_-;_-* &quot;-&quot;??_-;_-@_-"/>
  </numFmts>
  <fonts count="3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8"/>
      <name val="Tahoma"/>
      <family val="2"/>
    </font>
    <font>
      <b/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2"/>
      <name val=".VnTime"/>
      <family val="0"/>
    </font>
    <font>
      <sz val="10"/>
      <name val=".VnArial"/>
      <family val="2"/>
    </font>
    <font>
      <sz val="10"/>
      <name val="VNI-Times"/>
      <family val="0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21" fillId="0" borderId="0">
      <alignment/>
      <protection/>
    </xf>
    <xf numFmtId="0" fontId="27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0" fillId="0" borderId="0" xfId="59" applyFont="1" applyFill="1" applyAlignment="1">
      <alignment vertical="center"/>
      <protection/>
    </xf>
    <xf numFmtId="0" fontId="22" fillId="0" borderId="0" xfId="59" applyFont="1" applyFill="1" applyAlignment="1">
      <alignment vertical="center"/>
      <protection/>
    </xf>
    <xf numFmtId="165" fontId="30" fillId="0" borderId="0" xfId="42" applyNumberFormat="1" applyFont="1" applyFill="1" applyAlignment="1" applyProtection="1">
      <alignment vertical="center"/>
      <protection hidden="1"/>
    </xf>
    <xf numFmtId="0" fontId="31" fillId="0" borderId="0" xfId="61" applyFont="1" applyFill="1" applyAlignment="1" applyProtection="1">
      <alignment horizontal="center"/>
      <protection hidden="1"/>
    </xf>
    <xf numFmtId="0" fontId="19" fillId="0" borderId="0" xfId="61" applyFont="1" applyFill="1" applyAlignment="1" applyProtection="1">
      <alignment horizontal="center"/>
      <protection hidden="1"/>
    </xf>
    <xf numFmtId="0" fontId="21" fillId="0" borderId="0" xfId="62" applyFont="1">
      <alignment/>
      <protection/>
    </xf>
    <xf numFmtId="0" fontId="32" fillId="0" borderId="0" xfId="62" applyFont="1" applyFill="1" applyAlignment="1" applyProtection="1">
      <alignment horizontal="center" vertical="center" wrapText="1"/>
      <protection hidden="1"/>
    </xf>
    <xf numFmtId="0" fontId="33" fillId="0" borderId="0" xfId="61" applyFont="1" applyFill="1" applyProtection="1">
      <alignment/>
      <protection hidden="1"/>
    </xf>
    <xf numFmtId="0" fontId="34" fillId="0" borderId="0" xfId="61" applyFont="1" applyFill="1" applyProtection="1">
      <alignment/>
      <protection hidden="1"/>
    </xf>
    <xf numFmtId="0" fontId="20" fillId="0" borderId="0" xfId="62" applyFont="1" applyFill="1" applyAlignment="1" applyProtection="1">
      <alignment vertical="center"/>
      <protection hidden="1"/>
    </xf>
    <xf numFmtId="0" fontId="35" fillId="0" borderId="0" xfId="62" applyFont="1" applyFill="1" applyAlignment="1" applyProtection="1">
      <alignment horizontal="center" vertical="center"/>
      <protection hidden="1"/>
    </xf>
    <xf numFmtId="0" fontId="34" fillId="0" borderId="0" xfId="60" applyFont="1" applyFill="1" applyAlignment="1" applyProtection="1">
      <alignment horizontal="center"/>
      <protection hidden="1"/>
    </xf>
    <xf numFmtId="0" fontId="34" fillId="0" borderId="0" xfId="61" applyFont="1" applyFill="1" applyAlignment="1" applyProtection="1">
      <alignment horizontal="center"/>
      <protection hidden="1"/>
    </xf>
    <xf numFmtId="0" fontId="33" fillId="0" borderId="0" xfId="58" applyFont="1" applyFill="1" applyAlignment="1">
      <alignment horizontal="center" vertical="center"/>
      <protection/>
    </xf>
    <xf numFmtId="0" fontId="33" fillId="0" borderId="0" xfId="58" applyFont="1" applyFill="1" applyAlignment="1">
      <alignment vertical="center"/>
      <protection/>
    </xf>
    <xf numFmtId="0" fontId="33" fillId="0" borderId="0" xfId="58" applyFont="1" applyFill="1" applyAlignment="1">
      <alignment vertical="center" wrapText="1"/>
      <protection/>
    </xf>
    <xf numFmtId="1" fontId="33" fillId="0" borderId="0" xfId="58" applyNumberFormat="1" applyFont="1" applyFill="1" applyAlignment="1">
      <alignment vertical="center"/>
      <protection/>
    </xf>
    <xf numFmtId="0" fontId="33" fillId="0" borderId="0" xfId="58" applyFont="1" applyFill="1" applyAlignment="1">
      <alignment horizontal="left" vertical="center"/>
      <protection/>
    </xf>
    <xf numFmtId="2" fontId="33" fillId="0" borderId="0" xfId="58" applyNumberFormat="1" applyFont="1" applyFill="1" applyAlignment="1">
      <alignment horizontal="center" vertical="center"/>
      <protection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vertical="center"/>
    </xf>
    <xf numFmtId="2" fontId="33" fillId="0" borderId="13" xfId="0" applyNumberFormat="1" applyFont="1" applyFill="1" applyBorder="1" applyAlignment="1">
      <alignment horizontal="center" vertical="center"/>
    </xf>
    <xf numFmtId="3" fontId="33" fillId="0" borderId="13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vertical="center"/>
    </xf>
    <xf numFmtId="0" fontId="33" fillId="0" borderId="16" xfId="0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2" fontId="33" fillId="0" borderId="14" xfId="0" applyNumberFormat="1" applyFont="1" applyFill="1" applyBorder="1" applyAlignment="1">
      <alignment horizontal="center" vertical="center"/>
    </xf>
    <xf numFmtId="3" fontId="33" fillId="0" borderId="14" xfId="0" applyNumberFormat="1" applyFont="1" applyFill="1" applyBorder="1" applyAlignment="1">
      <alignment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0" fontId="33" fillId="0" borderId="17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vertical="center"/>
    </xf>
    <xf numFmtId="3" fontId="19" fillId="0" borderId="2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3" fillId="0" borderId="0" xfId="59" applyFont="1" applyFill="1" applyAlignment="1">
      <alignment horizontal="center" vertical="center"/>
      <protection/>
    </xf>
    <xf numFmtId="0" fontId="24" fillId="0" borderId="0" xfId="59" applyFont="1" applyFill="1" applyAlignment="1">
      <alignment horizontal="center" vertical="center"/>
      <protection/>
    </xf>
    <xf numFmtId="0" fontId="21" fillId="0" borderId="0" xfId="0" applyFont="1" applyFill="1" applyAlignment="1">
      <alignment horizontal="center" vertical="center"/>
    </xf>
    <xf numFmtId="3" fontId="36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3" fontId="21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vertical="center"/>
    </xf>
    <xf numFmtId="0" fontId="33" fillId="0" borderId="23" xfId="0" applyFont="1" applyFill="1" applyBorder="1" applyAlignment="1">
      <alignment vertical="center"/>
    </xf>
    <xf numFmtId="0" fontId="33" fillId="0" borderId="21" xfId="0" applyFont="1" applyFill="1" applyBorder="1" applyAlignment="1">
      <alignment vertical="center"/>
    </xf>
    <xf numFmtId="2" fontId="33" fillId="0" borderId="21" xfId="0" applyNumberFormat="1" applyFont="1" applyFill="1" applyBorder="1" applyAlignment="1">
      <alignment horizontal="center" vertical="center"/>
    </xf>
    <xf numFmtId="3" fontId="33" fillId="0" borderId="21" xfId="42" applyNumberFormat="1" applyFont="1" applyFill="1" applyBorder="1" applyAlignment="1">
      <alignment horizontal="center" vertical="center"/>
    </xf>
    <xf numFmtId="3" fontId="33" fillId="0" borderId="21" xfId="0" applyNumberFormat="1" applyFont="1" applyFill="1" applyBorder="1" applyAlignment="1">
      <alignment vertical="center"/>
    </xf>
    <xf numFmtId="3" fontId="33" fillId="0" borderId="14" xfId="42" applyNumberFormat="1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vertical="center"/>
    </xf>
    <xf numFmtId="0" fontId="33" fillId="0" borderId="24" xfId="0" applyFont="1" applyFill="1" applyBorder="1" applyAlignment="1">
      <alignment horizontal="center" vertical="center"/>
    </xf>
    <xf numFmtId="2" fontId="33" fillId="0" borderId="25" xfId="0" applyNumberFormat="1" applyFont="1" applyFill="1" applyBorder="1" applyAlignment="1">
      <alignment horizontal="center" vertical="center"/>
    </xf>
    <xf numFmtId="3" fontId="33" fillId="0" borderId="25" xfId="42" applyNumberFormat="1" applyFont="1" applyFill="1" applyBorder="1" applyAlignment="1">
      <alignment horizontal="center" vertical="center"/>
    </xf>
    <xf numFmtId="3" fontId="33" fillId="0" borderId="25" xfId="0" applyNumberFormat="1" applyFont="1" applyFill="1" applyBorder="1" applyAlignment="1">
      <alignment vertical="center"/>
    </xf>
    <xf numFmtId="3" fontId="33" fillId="0" borderId="17" xfId="0" applyNumberFormat="1" applyFont="1" applyFill="1" applyBorder="1" applyAlignment="1">
      <alignment vertical="center"/>
    </xf>
    <xf numFmtId="0" fontId="33" fillId="0" borderId="20" xfId="0" applyFont="1" applyFill="1" applyBorder="1" applyAlignment="1">
      <alignment vertical="center"/>
    </xf>
    <xf numFmtId="0" fontId="33" fillId="0" borderId="20" xfId="0" applyFont="1" applyFill="1" applyBorder="1" applyAlignment="1">
      <alignment horizontal="center" vertical="center"/>
    </xf>
    <xf numFmtId="2" fontId="19" fillId="0" borderId="20" xfId="0" applyNumberFormat="1" applyFont="1" applyFill="1" applyBorder="1" applyAlignment="1">
      <alignment horizontal="center" vertical="center"/>
    </xf>
    <xf numFmtId="3" fontId="19" fillId="0" borderId="20" xfId="42" applyNumberFormat="1" applyFont="1" applyFill="1" applyBorder="1" applyAlignment="1">
      <alignment vertical="center"/>
    </xf>
    <xf numFmtId="2" fontId="33" fillId="0" borderId="0" xfId="0" applyNumberFormat="1" applyFont="1" applyFill="1" applyAlignment="1">
      <alignment horizontal="center" vertical="center"/>
    </xf>
    <xf numFmtId="3" fontId="33" fillId="0" borderId="0" xfId="0" applyNumberFormat="1" applyFont="1" applyFill="1" applyAlignment="1">
      <alignment vertical="center"/>
    </xf>
    <xf numFmtId="0" fontId="33" fillId="0" borderId="26" xfId="0" applyFont="1" applyFill="1" applyBorder="1" applyAlignment="1">
      <alignment vertical="center"/>
    </xf>
    <xf numFmtId="0" fontId="33" fillId="0" borderId="27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3" fontId="36" fillId="0" borderId="0" xfId="0" applyNumberFormat="1" applyFont="1" applyFill="1" applyAlignment="1">
      <alignment horizontal="right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20" fillId="0" borderId="0" xfId="59" applyFont="1" applyFill="1" applyAlignment="1">
      <alignment horizontal="center" vertical="center"/>
      <protection/>
    </xf>
    <xf numFmtId="0" fontId="22" fillId="0" borderId="0" xfId="59" applyFont="1" applyFill="1" applyAlignment="1">
      <alignment horizontal="center" vertical="center"/>
      <protection/>
    </xf>
    <xf numFmtId="0" fontId="23" fillId="0" borderId="0" xfId="59" applyFont="1" applyFill="1" applyAlignment="1">
      <alignment horizontal="center" vertical="center"/>
      <protection/>
    </xf>
    <xf numFmtId="0" fontId="24" fillId="0" borderId="0" xfId="59" applyFont="1" applyFill="1" applyAlignment="1">
      <alignment horizontal="center" vertical="center"/>
      <protection/>
    </xf>
    <xf numFmtId="0" fontId="36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01_Vuot_gio_Ky_I_2016_2017" xfId="58"/>
    <cellStyle name="Normal_2018_01_02_QD_Ky_I_Ngoai gio_2017_2018_ky_I_DS" xfId="59"/>
    <cellStyle name="Normal_Dichso" xfId="60"/>
    <cellStyle name="Normal_DocSoUnicode" xfId="61"/>
    <cellStyle name="Normal_Lenh_chi_VietinBank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3"/>
  <sheetViews>
    <sheetView showZeros="0" workbookViewId="0" topLeftCell="A1">
      <selection activeCell="C8" sqref="C8"/>
    </sheetView>
  </sheetViews>
  <sheetFormatPr defaultColWidth="9.140625" defaultRowHeight="15"/>
  <cols>
    <col min="1" max="1" width="10.28125" style="14" customWidth="1"/>
    <col min="2" max="2" width="19.28125" style="15" bestFit="1" customWidth="1"/>
    <col min="3" max="3" width="10.28125" style="15" customWidth="1"/>
    <col min="4" max="4" width="10.28125" style="14" customWidth="1"/>
    <col min="5" max="9" width="10.28125" style="15" customWidth="1"/>
    <col min="10" max="12" width="10.28125" style="14" customWidth="1"/>
    <col min="13" max="13" width="10.28125" style="16" customWidth="1"/>
    <col min="14" max="18" width="10.28125" style="14" customWidth="1"/>
    <col min="19" max="31" width="10.28125" style="15" customWidth="1"/>
    <col min="32" max="32" width="10.28125" style="17" customWidth="1"/>
    <col min="33" max="49" width="10.28125" style="15" customWidth="1"/>
    <col min="50" max="51" width="10.28125" style="14" customWidth="1"/>
    <col min="52" max="53" width="10.28125" style="18" customWidth="1"/>
    <col min="54" max="54" width="10.28125" style="14" customWidth="1"/>
    <col min="55" max="55" width="10.28125" style="18" customWidth="1"/>
    <col min="56" max="60" width="10.28125" style="14" customWidth="1"/>
    <col min="61" max="62" width="10.28125" style="19" customWidth="1"/>
    <col min="63" max="84" width="10.28125" style="14" customWidth="1"/>
    <col min="85" max="85" width="10.28125" style="19" customWidth="1"/>
    <col min="86" max="87" width="10.28125" style="14" customWidth="1"/>
    <col min="88" max="88" width="10.28125" style="19" customWidth="1"/>
    <col min="89" max="89" width="10.28125" style="14" customWidth="1"/>
    <col min="90" max="16384" width="10.28125" style="15" customWidth="1"/>
  </cols>
  <sheetData>
    <row r="1" spans="2:15" s="6" customFormat="1" ht="16.5">
      <c r="B1" s="3">
        <f>Tong_hop!E26</f>
        <v>31476250</v>
      </c>
      <c r="C1" s="4" t="str">
        <f>RIGHT("000000000000"&amp;ROUND(B1,0),12)</f>
        <v>000031476250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</row>
    <row r="2" spans="2:15" s="6" customFormat="1" ht="25.5">
      <c r="B2" s="7" t="s">
        <v>89</v>
      </c>
      <c r="C2" s="8"/>
      <c r="D2" s="9">
        <f>VALUE(MID(C1,D1,1))</f>
        <v>0</v>
      </c>
      <c r="E2" s="9">
        <f>VALUE(MID(C1,E1,1))</f>
        <v>0</v>
      </c>
      <c r="F2" s="9">
        <f>VALUE(MID(C1,F1,1))</f>
        <v>0</v>
      </c>
      <c r="G2" s="9">
        <f>VALUE(MID(C1,G1,1))</f>
        <v>0</v>
      </c>
      <c r="H2" s="9">
        <f>VALUE(MID(C1,H1,1))</f>
        <v>3</v>
      </c>
      <c r="I2" s="9">
        <f>VALUE(MID(C1,I1,1))</f>
        <v>1</v>
      </c>
      <c r="J2" s="9">
        <f>VALUE(MID(C1,J1,1))</f>
        <v>4</v>
      </c>
      <c r="K2" s="9">
        <f>VALUE(MID(C1,K1,1))</f>
        <v>7</v>
      </c>
      <c r="L2" s="9">
        <f>VALUE(MID(C1,L1,1))</f>
        <v>6</v>
      </c>
      <c r="M2" s="9">
        <f>VALUE(MID(C1,M1,1))</f>
        <v>2</v>
      </c>
      <c r="N2" s="9">
        <f>VALUE(MID(C1,N1,1))</f>
        <v>5</v>
      </c>
      <c r="O2" s="9">
        <f>VALUE(MID(C1,O1,1))</f>
        <v>0</v>
      </c>
    </row>
    <row r="3" spans="2:15" s="6" customFormat="1" ht="16.5">
      <c r="B3" s="10"/>
      <c r="C3" s="8"/>
      <c r="D3" s="9">
        <f>SUM(D2:D2)</f>
        <v>0</v>
      </c>
      <c r="E3" s="9">
        <f>SUM(D2:E2)</f>
        <v>0</v>
      </c>
      <c r="F3" s="9">
        <f>SUM(D2:F2)</f>
        <v>0</v>
      </c>
      <c r="G3" s="9">
        <f>SUM(G2:G2)</f>
        <v>0</v>
      </c>
      <c r="H3" s="9">
        <f>SUM(G2:H2)</f>
        <v>3</v>
      </c>
      <c r="I3" s="9">
        <f>SUM(G2:I2)</f>
        <v>4</v>
      </c>
      <c r="J3" s="9">
        <f>SUM(J2:J2)</f>
        <v>4</v>
      </c>
      <c r="K3" s="9">
        <f>SUM(J2:K2)</f>
        <v>11</v>
      </c>
      <c r="L3" s="9">
        <f>SUM(J2:L2)</f>
        <v>17</v>
      </c>
      <c r="M3" s="9">
        <f>SUM(M2:M2)</f>
        <v>2</v>
      </c>
      <c r="N3" s="9">
        <f>SUM(M2:N2)</f>
        <v>7</v>
      </c>
      <c r="O3" s="9">
        <f>SUM(M2:O2)</f>
        <v>7</v>
      </c>
    </row>
    <row r="4" spans="2:15" s="6" customFormat="1" ht="16.5">
      <c r="B4" s="11"/>
      <c r="C4" s="8"/>
      <c r="D4" s="12">
        <f>IF(D2=0,"",CHOOSE(D2,"một","hai","ba","bốn","năm","sáu","bảy","tám","chín"))</f>
      </c>
      <c r="E4" s="12">
        <f>IF(E2=0,IF(AND(D2&lt;&gt;0,F2&lt;&gt;0),"lẻ",""),CHOOSE(E2,"mười ","hai","ba","bốn","năm","sáu","bảy","tám","chín"))</f>
      </c>
      <c r="F4" s="12">
        <f>IF(F2=0,"",CHOOSE(F2,IF(E2&gt;1,"mốt","một"),"hai","ba","bốn",IF(E2=0,"năm","lăm"),"sáu","bảy","tám","chín"))</f>
      </c>
      <c r="G4" s="12">
        <f>IF(G2=0,"",CHOOSE(G2,"một","hai","ba","bốn","năm","sáu","bảy","tám","chín"))</f>
      </c>
      <c r="H4" s="12" t="str">
        <f>IF(H2=0,IF(AND(G2&lt;&gt;0,I2&lt;&gt;0),"lẻ",""),CHOOSE(H2,"mười","hai","ba","bốn","năm","sáu","bảy","tám","chín"))</f>
        <v>ba</v>
      </c>
      <c r="I4" s="12" t="str">
        <f>IF(I2=0,"",CHOOSE(I2,IF(H2&gt;1,"mốt","một"),"hai","ba","bốn",IF(H2=0,"năm","lăm"),"sáu","bảy","tám","chín"))</f>
        <v>mốt</v>
      </c>
      <c r="J4" s="12" t="str">
        <f>IF(J2=0,"",CHOOSE(J2,"một","hai","ba","bốn","năm","sáu","bảy","tám","chín"))</f>
        <v>bốn</v>
      </c>
      <c r="K4" s="12" t="str">
        <f>IF(K2=0,IF(AND(J2&lt;&gt;0,L2&lt;&gt;0),"lẻ",""),CHOOSE(K2,"mười","hai","ba","bốn","năm","sáu","bảy","tám","chín"))</f>
        <v>bảy</v>
      </c>
      <c r="L4" s="12" t="str">
        <f>IF(L2=0,"",CHOOSE(L2,IF(K2&gt;1,"mốt","một"),"hai","ba","bốn",IF(K2=0,"năm","lăm"),"sáu","bảy","tám","chín"))</f>
        <v>sáu</v>
      </c>
      <c r="M4" s="9" t="str">
        <f>IF(M2=0,"",CHOOSE(M2,"một","hai","ba","bốn","năm","sáu","bảy","tám","chín"))</f>
        <v>hai</v>
      </c>
      <c r="N4" s="13" t="str">
        <f>IF(N2=0,IF(AND(M2&lt;&gt;0,O2&lt;&gt;0),"lẻ",""),CHOOSE(N2,"một","hai","ba","bốn","năm","sáu","bảy","tám","chín"))</f>
        <v>năm</v>
      </c>
      <c r="O4" s="13">
        <f>IF(O2=0,"",CHOOSE(O2,IF(N2&gt;1,"một","một"),"hai","ba","bốn",IF(N2=0,"năm","lăm"),"sáu","bảy","tám","chín"))</f>
      </c>
    </row>
    <row r="5" spans="2:15" s="6" customFormat="1" ht="16.5">
      <c r="B5" s="10"/>
      <c r="C5" s="8"/>
      <c r="D5" s="13">
        <f>IF(D2=0,"","trăm")</f>
      </c>
      <c r="E5" s="13">
        <f>IF(E2=0,"",IF(E2=1,"","mươi"))</f>
      </c>
      <c r="F5" s="13">
        <f>IF(AND(F2=0,F3=0),"","tỷ")</f>
      </c>
      <c r="G5" s="13">
        <f>IF(G2=0,"","trăm")</f>
      </c>
      <c r="H5" s="13" t="str">
        <f>IF(H2=0,"",IF(H2=1,"","mươi"))</f>
        <v>mươi</v>
      </c>
      <c r="I5" s="13" t="str">
        <f>IF(AND(I2=0,I3=0),"","triệu")</f>
        <v>triệu</v>
      </c>
      <c r="J5" s="13" t="str">
        <f>IF(J2=0,"","trăm")</f>
        <v>trăm</v>
      </c>
      <c r="K5" s="13" t="str">
        <f>IF(K2=0,"",IF(K2=1,"","mươi"))</f>
        <v>mươi</v>
      </c>
      <c r="L5" s="13" t="str">
        <f>IF(AND(L2=0,L3=0),"","ngàn")</f>
        <v>ngàn</v>
      </c>
      <c r="M5" s="13" t="str">
        <f>IF(M2=0,"","trăm")</f>
        <v>trăm</v>
      </c>
      <c r="N5" s="13" t="str">
        <f>IF(N2=0,"",IF(N2=1,"","mươi"))</f>
        <v>mươi</v>
      </c>
      <c r="O5" s="13" t="s">
        <v>90</v>
      </c>
    </row>
    <row r="6" spans="2:15" s="6" customFormat="1" ht="16.5">
      <c r="B6" s="10"/>
      <c r="C6" s="9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Ba mươi mốt triệu bốn trăm bảy mươi sáu ngàn hai trăm năm mươi đồng./.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8" spans="2:15" s="6" customFormat="1" ht="16.5">
      <c r="B8" s="3">
        <f>Chitiet!F27</f>
        <v>31476250</v>
      </c>
      <c r="C8" s="4" t="str">
        <f>RIGHT("000000000000"&amp;ROUND(B8,0),12)</f>
        <v>000031476250</v>
      </c>
      <c r="D8" s="5">
        <v>1</v>
      </c>
      <c r="E8" s="5">
        <v>2</v>
      </c>
      <c r="F8" s="5">
        <v>3</v>
      </c>
      <c r="G8" s="5">
        <v>4</v>
      </c>
      <c r="H8" s="5">
        <v>5</v>
      </c>
      <c r="I8" s="5">
        <v>6</v>
      </c>
      <c r="J8" s="5">
        <v>7</v>
      </c>
      <c r="K8" s="5">
        <v>8</v>
      </c>
      <c r="L8" s="5">
        <v>9</v>
      </c>
      <c r="M8" s="5">
        <v>10</v>
      </c>
      <c r="N8" s="5">
        <v>11</v>
      </c>
      <c r="O8" s="5">
        <v>12</v>
      </c>
    </row>
    <row r="9" spans="2:15" s="6" customFormat="1" ht="25.5">
      <c r="B9" s="7" t="s">
        <v>89</v>
      </c>
      <c r="C9" s="8"/>
      <c r="D9" s="9">
        <f>VALUE(MID(C8,D8,1))</f>
        <v>0</v>
      </c>
      <c r="E9" s="9">
        <f>VALUE(MID(C8,E8,1))</f>
        <v>0</v>
      </c>
      <c r="F9" s="9">
        <f>VALUE(MID(C8,F8,1))</f>
        <v>0</v>
      </c>
      <c r="G9" s="9">
        <f>VALUE(MID(C8,G8,1))</f>
        <v>0</v>
      </c>
      <c r="H9" s="9">
        <f>VALUE(MID(C8,H8,1))</f>
        <v>3</v>
      </c>
      <c r="I9" s="9">
        <f>VALUE(MID(C8,I8,1))</f>
        <v>1</v>
      </c>
      <c r="J9" s="9">
        <f>VALUE(MID(C8,J8,1))</f>
        <v>4</v>
      </c>
      <c r="K9" s="9">
        <f>VALUE(MID(C8,K8,1))</f>
        <v>7</v>
      </c>
      <c r="L9" s="9">
        <f>VALUE(MID(C8,L8,1))</f>
        <v>6</v>
      </c>
      <c r="M9" s="9">
        <f>VALUE(MID(C8,M8,1))</f>
        <v>2</v>
      </c>
      <c r="N9" s="9">
        <f>VALUE(MID(C8,N8,1))</f>
        <v>5</v>
      </c>
      <c r="O9" s="9">
        <f>VALUE(MID(C8,O8,1))</f>
        <v>0</v>
      </c>
    </row>
    <row r="10" spans="2:15" s="6" customFormat="1" ht="16.5">
      <c r="B10" s="10"/>
      <c r="C10" s="8"/>
      <c r="D10" s="9">
        <f>SUM(D9:D9)</f>
        <v>0</v>
      </c>
      <c r="E10" s="9">
        <f>SUM(D9:E9)</f>
        <v>0</v>
      </c>
      <c r="F10" s="9">
        <f>SUM(D9:F9)</f>
        <v>0</v>
      </c>
      <c r="G10" s="9">
        <f>SUM(G9:G9)</f>
        <v>0</v>
      </c>
      <c r="H10" s="9">
        <f>SUM(G9:H9)</f>
        <v>3</v>
      </c>
      <c r="I10" s="9">
        <f>SUM(G9:I9)</f>
        <v>4</v>
      </c>
      <c r="J10" s="9">
        <f>SUM(J9:J9)</f>
        <v>4</v>
      </c>
      <c r="K10" s="9">
        <f>SUM(J9:K9)</f>
        <v>11</v>
      </c>
      <c r="L10" s="9">
        <f>SUM(J9:L9)</f>
        <v>17</v>
      </c>
      <c r="M10" s="9">
        <f>SUM(M9:M9)</f>
        <v>2</v>
      </c>
      <c r="N10" s="9">
        <f>SUM(M9:N9)</f>
        <v>7</v>
      </c>
      <c r="O10" s="9">
        <f>SUM(M9:O9)</f>
        <v>7</v>
      </c>
    </row>
    <row r="11" spans="2:15" s="6" customFormat="1" ht="16.5">
      <c r="B11" s="11"/>
      <c r="C11" s="8"/>
      <c r="D11" s="12">
        <f>IF(D9=0,"",CHOOSE(D9,"một","hai","ba","bốn","năm","sáu","bảy","tám","chín"))</f>
      </c>
      <c r="E11" s="12">
        <f>IF(E9=0,IF(AND(D9&lt;&gt;0,F9&lt;&gt;0),"lẻ",""),CHOOSE(E9,"mười ","hai","ba","bốn","năm","sáu","bảy","tám","chín"))</f>
      </c>
      <c r="F11" s="12">
        <f>IF(F9=0,"",CHOOSE(F9,IF(E9&gt;1,"mốt","một"),"hai","ba","bốn",IF(E9=0,"năm","lăm"),"sáu","bảy","tám","chín"))</f>
      </c>
      <c r="G11" s="12">
        <f>IF(G9=0,"",CHOOSE(G9,"một","hai","ba","bốn","năm","sáu","bảy","tám","chín"))</f>
      </c>
      <c r="H11" s="12" t="str">
        <f>IF(H9=0,IF(AND(G9&lt;&gt;0,I9&lt;&gt;0),"lẻ",""),CHOOSE(H9,"mười","hai","ba","bốn","năm","sáu","bảy","tám","chín"))</f>
        <v>ba</v>
      </c>
      <c r="I11" s="12" t="str">
        <f>IF(I9=0,"",CHOOSE(I9,IF(H9&gt;1,"mốt","một"),"hai","ba","bốn",IF(H9=0,"năm","lăm"),"sáu","bảy","tám","chín"))</f>
        <v>mốt</v>
      </c>
      <c r="J11" s="12" t="str">
        <f>IF(J9=0,"",CHOOSE(J9,"một","hai","ba","bốn","năm","sáu","bảy","tám","chín"))</f>
        <v>bốn</v>
      </c>
      <c r="K11" s="12" t="str">
        <f>IF(K9=0,IF(AND(J9&lt;&gt;0,L9&lt;&gt;0),"lẻ",""),CHOOSE(K9,"mười","hai","ba","bốn","năm","sáu","bảy","tám","chín"))</f>
        <v>bảy</v>
      </c>
      <c r="L11" s="12" t="str">
        <f>IF(L9=0,"",CHOOSE(L9,IF(K9&gt;1,"mốt","một"),"hai","ba","bốn",IF(K9=0,"năm","lăm"),"sáu","bảy","tám","chín"))</f>
        <v>sáu</v>
      </c>
      <c r="M11" s="9" t="str">
        <f>IF(M9=0,"",CHOOSE(M9,"một","hai","ba","bốn","năm","sáu","bảy","tám","chín"))</f>
        <v>hai</v>
      </c>
      <c r="N11" s="13" t="str">
        <f>IF(N9=0,IF(AND(M9&lt;&gt;0,O9&lt;&gt;0),"lẻ",""),CHOOSE(N9,"một","hai","ba","bốn","năm","sáu","bảy","tám","chín"))</f>
        <v>năm</v>
      </c>
      <c r="O11" s="13">
        <f>IF(O9=0,"",CHOOSE(O9,IF(N9&gt;1,"một","một"),"hai","ba","bốn",IF(N9=0,"năm","lăm"),"sáu","bảy","tám","chín"))</f>
      </c>
    </row>
    <row r="12" spans="2:15" s="6" customFormat="1" ht="16.5">
      <c r="B12" s="10"/>
      <c r="C12" s="8"/>
      <c r="D12" s="13">
        <f>IF(D9=0,"","trăm")</f>
      </c>
      <c r="E12" s="13">
        <f>IF(E9=0,"",IF(E9=1,"","mươi"))</f>
      </c>
      <c r="F12" s="13">
        <f>IF(AND(F9=0,F10=0),"","tỷ")</f>
      </c>
      <c r="G12" s="13">
        <f>IF(G9=0,"","trăm")</f>
      </c>
      <c r="H12" s="13" t="str">
        <f>IF(H9=0,"",IF(H9=1,"","mươi"))</f>
        <v>mươi</v>
      </c>
      <c r="I12" s="13" t="str">
        <f>IF(AND(I9=0,I10=0),"","triệu")</f>
        <v>triệu</v>
      </c>
      <c r="J12" s="13" t="str">
        <f>IF(J9=0,"","trăm")</f>
        <v>trăm</v>
      </c>
      <c r="K12" s="13" t="str">
        <f>IF(K9=0,"",IF(K9=1,"","mươi"))</f>
        <v>mươi</v>
      </c>
      <c r="L12" s="13" t="str">
        <f>IF(AND(L9=0,L10=0),"","ngàn")</f>
        <v>ngàn</v>
      </c>
      <c r="M12" s="13" t="str">
        <f>IF(M9=0,"","trăm")</f>
        <v>trăm</v>
      </c>
      <c r="N12" s="13" t="str">
        <f>IF(N9=0,"",IF(N9=1,"","mươi"))</f>
        <v>mươi</v>
      </c>
      <c r="O12" s="13" t="s">
        <v>90</v>
      </c>
    </row>
    <row r="13" spans="2:15" s="6" customFormat="1" ht="16.5">
      <c r="B13" s="10"/>
      <c r="C13" s="9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Ba mươi mốt triệu bốn trăm bảy mươi sáu ngàn hai trăm năm mươi đồng./.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</sheetData>
  <sheetProtection/>
  <printOptions/>
  <pageMargins left="0.3" right="0.17" top="0.34" bottom="0.57" header="0.19" footer="0.23"/>
  <pageSetup horizontalDpi="600" verticalDpi="600" orientation="landscape" paperSize="9" scale="50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workbookViewId="0" topLeftCell="A16">
      <selection activeCell="F11" sqref="F11"/>
    </sheetView>
  </sheetViews>
  <sheetFormatPr defaultColWidth="9.140625" defaultRowHeight="15"/>
  <cols>
    <col min="1" max="1" width="5.140625" style="23" customWidth="1"/>
    <col min="2" max="2" width="8.7109375" style="24" customWidth="1"/>
    <col min="3" max="3" width="19.140625" style="23" bestFit="1" customWidth="1"/>
    <col min="4" max="4" width="9.00390625" style="23" customWidth="1"/>
    <col min="5" max="5" width="5.57421875" style="24" customWidth="1"/>
    <col min="6" max="6" width="37.140625" style="23" bestFit="1" customWidth="1"/>
    <col min="7" max="7" width="10.28125" style="24" customWidth="1"/>
    <col min="8" max="8" width="10.7109375" style="24" customWidth="1"/>
    <col min="9" max="9" width="9.00390625" style="24" customWidth="1"/>
    <col min="10" max="10" width="14.00390625" style="23" customWidth="1"/>
    <col min="11" max="11" width="14.140625" style="23" customWidth="1"/>
    <col min="12" max="12" width="14.28125" style="23" customWidth="1"/>
    <col min="13" max="13" width="10.7109375" style="23" customWidth="1"/>
    <col min="14" max="16384" width="9.140625" style="23" customWidth="1"/>
  </cols>
  <sheetData>
    <row r="1" spans="1:6" ht="16.5">
      <c r="A1" s="86" t="s">
        <v>86</v>
      </c>
      <c r="B1" s="86"/>
      <c r="C1" s="86"/>
      <c r="D1" s="86"/>
      <c r="E1" s="86"/>
      <c r="F1" s="1"/>
    </row>
    <row r="2" spans="1:6" ht="16.5">
      <c r="A2" s="87" t="s">
        <v>87</v>
      </c>
      <c r="B2" s="87"/>
      <c r="C2" s="87"/>
      <c r="D2" s="87"/>
      <c r="E2" s="87"/>
      <c r="F2" s="2"/>
    </row>
    <row r="4" spans="1:13" ht="23.25" customHeight="1">
      <c r="A4" s="88" t="s">
        <v>94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50"/>
    </row>
    <row r="5" spans="1:13" ht="23.25" customHeight="1">
      <c r="A5" s="88" t="s">
        <v>111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50"/>
    </row>
    <row r="6" spans="1:13" ht="23.25" customHeight="1">
      <c r="A6" s="89" t="s">
        <v>114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51"/>
    </row>
    <row r="7" spans="1:13" s="57" customFormat="1" ht="23.25" customHeight="1">
      <c r="A7" s="89" t="s">
        <v>88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51"/>
    </row>
    <row r="9" spans="1:13" s="29" customFormat="1" ht="42.75">
      <c r="A9" s="25" t="s">
        <v>79</v>
      </c>
      <c r="B9" s="20" t="s">
        <v>81</v>
      </c>
      <c r="C9" s="21" t="s">
        <v>8</v>
      </c>
      <c r="D9" s="22" t="s">
        <v>9</v>
      </c>
      <c r="E9" s="20" t="s">
        <v>10</v>
      </c>
      <c r="F9" s="20" t="s">
        <v>82</v>
      </c>
      <c r="G9" s="28" t="s">
        <v>34</v>
      </c>
      <c r="H9" s="28" t="s">
        <v>3</v>
      </c>
      <c r="I9" s="28" t="s">
        <v>31</v>
      </c>
      <c r="J9" s="28" t="s">
        <v>32</v>
      </c>
      <c r="K9" s="28" t="s">
        <v>102</v>
      </c>
      <c r="L9" s="28" t="s">
        <v>33</v>
      </c>
      <c r="M9" s="28" t="s">
        <v>77</v>
      </c>
    </row>
    <row r="10" spans="1:13" ht="27.75" customHeight="1">
      <c r="A10" s="58">
        <v>1</v>
      </c>
      <c r="B10" s="58" t="s">
        <v>72</v>
      </c>
      <c r="C10" s="59" t="s">
        <v>45</v>
      </c>
      <c r="D10" s="60" t="s">
        <v>46</v>
      </c>
      <c r="E10" s="58">
        <v>1</v>
      </c>
      <c r="F10" s="61" t="s">
        <v>83</v>
      </c>
      <c r="G10" s="62">
        <f>SUMIF(Chitiet!$B$9:$B$24,B10,Chitiet!$I$9:$I$24)</f>
        <v>30.1</v>
      </c>
      <c r="H10" s="62">
        <f>SUMIF(Chitiet!$B$9:$B$24,B10,Chitiet!$J$9:$J$24)</f>
        <v>30.1</v>
      </c>
      <c r="I10" s="63">
        <v>65000</v>
      </c>
      <c r="J10" s="64">
        <f>I10*H10</f>
        <v>1956500</v>
      </c>
      <c r="K10" s="64">
        <f>SUMIF(Chitiet!$B$9:$B$23,B10,Chitiet!$M$9:$M$23)</f>
        <v>0</v>
      </c>
      <c r="L10" s="64">
        <f>SUMIF(Chitiet!$B$9:$B$24,B10,Chitiet!$N$9:$N$24)</f>
        <v>1956500</v>
      </c>
      <c r="M10" s="64"/>
    </row>
    <row r="11" spans="1:13" ht="27.75" customHeight="1">
      <c r="A11" s="34">
        <v>2</v>
      </c>
      <c r="B11" s="34" t="s">
        <v>105</v>
      </c>
      <c r="C11" s="35" t="s">
        <v>110</v>
      </c>
      <c r="D11" s="36" t="s">
        <v>44</v>
      </c>
      <c r="E11" s="34">
        <v>1</v>
      </c>
      <c r="F11" s="37" t="s">
        <v>85</v>
      </c>
      <c r="G11" s="38">
        <f>SUMIF(Chitiet!$B$9:$B$24,B11,Chitiet!$I$9:$I$24)</f>
        <v>30.1</v>
      </c>
      <c r="H11" s="38">
        <f>SUMIF(Chitiet!$B$9:$B$24,B11,Chitiet!$J$9:$J$24)</f>
        <v>30.1</v>
      </c>
      <c r="I11" s="65">
        <v>65000</v>
      </c>
      <c r="J11" s="39">
        <f aca="true" t="shared" si="0" ref="J11:J22">I11*H11</f>
        <v>1956500</v>
      </c>
      <c r="K11" s="39">
        <f>SUMIF(Chitiet!$B$9:$B$23,B11,Chitiet!$M$9:$M$23)</f>
        <v>0</v>
      </c>
      <c r="L11" s="39">
        <f>SUMIF(Chitiet!$B$9:$B$24,B11,Chitiet!$N$9:$N$24)</f>
        <v>1956500</v>
      </c>
      <c r="M11" s="39"/>
    </row>
    <row r="12" spans="1:13" ht="27.75" customHeight="1">
      <c r="A12" s="34">
        <v>3</v>
      </c>
      <c r="B12" s="34" t="s">
        <v>73</v>
      </c>
      <c r="C12" s="35" t="s">
        <v>55</v>
      </c>
      <c r="D12" s="36" t="s">
        <v>48</v>
      </c>
      <c r="E12" s="34">
        <v>1</v>
      </c>
      <c r="F12" s="37" t="s">
        <v>21</v>
      </c>
      <c r="G12" s="38">
        <f>SUMIF(Chitiet!$B$9:$B$24,B12,Chitiet!$I$9:$I$24)</f>
        <v>60.2</v>
      </c>
      <c r="H12" s="38">
        <f>SUMIF(Chitiet!$B$9:$B$24,B12,Chitiet!$J$9:$J$24)</f>
        <v>60.2</v>
      </c>
      <c r="I12" s="65">
        <v>65000</v>
      </c>
      <c r="J12" s="39">
        <f t="shared" si="0"/>
        <v>3913000</v>
      </c>
      <c r="K12" s="39">
        <f>SUMIF(Chitiet!$B$9:$B$23,B12,Chitiet!$M$9:$M$23)</f>
        <v>0</v>
      </c>
      <c r="L12" s="39">
        <f>SUMIF(Chitiet!$B$9:$B$24,B12,Chitiet!$N$9:$N$24)</f>
        <v>3913000</v>
      </c>
      <c r="M12" s="39"/>
    </row>
    <row r="13" spans="1:13" ht="27.75" customHeight="1">
      <c r="A13" s="34">
        <v>4</v>
      </c>
      <c r="B13" s="34" t="s">
        <v>74</v>
      </c>
      <c r="C13" s="35" t="s">
        <v>56</v>
      </c>
      <c r="D13" s="36" t="s">
        <v>47</v>
      </c>
      <c r="E13" s="34">
        <v>1</v>
      </c>
      <c r="F13" s="37" t="s">
        <v>40</v>
      </c>
      <c r="G13" s="38">
        <f>SUMIF(Chitiet!$B$9:$B$24,B13,Chitiet!$I$9:$I$24)</f>
        <v>45.1</v>
      </c>
      <c r="H13" s="38">
        <f>SUMIF(Chitiet!$B$9:$B$24,B13,Chitiet!$J$9:$J$24)</f>
        <v>45.1</v>
      </c>
      <c r="I13" s="65">
        <v>65000</v>
      </c>
      <c r="J13" s="39">
        <f t="shared" si="0"/>
        <v>2931500</v>
      </c>
      <c r="K13" s="39">
        <f>SUMIF(Chitiet!$B$9:$B$23,B13,Chitiet!$M$9:$M$23)</f>
        <v>0</v>
      </c>
      <c r="L13" s="39">
        <f>SUMIF(Chitiet!$B$9:$B$24,B13,Chitiet!$N$9:$N$24)</f>
        <v>2931500</v>
      </c>
      <c r="M13" s="39"/>
    </row>
    <row r="14" spans="1:13" ht="27.75" customHeight="1">
      <c r="A14" s="34">
        <v>5</v>
      </c>
      <c r="B14" s="34" t="s">
        <v>97</v>
      </c>
      <c r="C14" s="35" t="s">
        <v>99</v>
      </c>
      <c r="D14" s="36" t="s">
        <v>100</v>
      </c>
      <c r="E14" s="34">
        <v>2</v>
      </c>
      <c r="F14" s="37" t="s">
        <v>64</v>
      </c>
      <c r="G14" s="38">
        <f>SUMIF(Chitiet!$B$9:$B$24,B14,Chitiet!$I$9:$I$24)</f>
        <v>30.1</v>
      </c>
      <c r="H14" s="38">
        <f>SUMIF(Chitiet!$B$9:$B$24,B14,Chitiet!$J$9:$J$24)</f>
        <v>45.150000000000006</v>
      </c>
      <c r="I14" s="65">
        <v>65000</v>
      </c>
      <c r="J14" s="39">
        <f t="shared" si="0"/>
        <v>2934750.0000000005</v>
      </c>
      <c r="K14" s="39">
        <f>SUMIF(Chitiet!$B$9:$B$23,B14,Chitiet!$M$9:$M$23)</f>
        <v>0</v>
      </c>
      <c r="L14" s="39">
        <f>SUMIF(Chitiet!$B$9:$B$24,B14,Chitiet!$N$9:$N$24)</f>
        <v>2934750.0000000005</v>
      </c>
      <c r="M14" s="39"/>
    </row>
    <row r="15" spans="1:13" ht="27.75" customHeight="1">
      <c r="A15" s="34">
        <v>6</v>
      </c>
      <c r="B15" s="34" t="s">
        <v>75</v>
      </c>
      <c r="C15" s="35" t="s">
        <v>60</v>
      </c>
      <c r="D15" s="36" t="s">
        <v>49</v>
      </c>
      <c r="E15" s="34">
        <v>3</v>
      </c>
      <c r="F15" s="37" t="s">
        <v>38</v>
      </c>
      <c r="G15" s="38">
        <f>SUMIF(Chitiet!$B$9:$B$24,B15,Chitiet!$I$9:$I$24)</f>
        <v>30.1</v>
      </c>
      <c r="H15" s="38">
        <f>SUMIF(Chitiet!$B$9:$B$24,B15,Chitiet!$J$9:$J$24)</f>
        <v>30.1</v>
      </c>
      <c r="I15" s="65">
        <v>65000</v>
      </c>
      <c r="J15" s="39">
        <f t="shared" si="0"/>
        <v>1956500</v>
      </c>
      <c r="K15" s="39">
        <f>SUMIF(Chitiet!$B$9:$B$23,B15,Chitiet!$M$9:$M$23)</f>
        <v>0</v>
      </c>
      <c r="L15" s="39">
        <f>SUMIF(Chitiet!$B$9:$B$24,B15,Chitiet!$N$9:$N$24)</f>
        <v>1956500</v>
      </c>
      <c r="M15" s="39"/>
    </row>
    <row r="16" spans="1:13" ht="27.75" customHeight="1">
      <c r="A16" s="34">
        <v>7</v>
      </c>
      <c r="B16" s="34" t="s">
        <v>69</v>
      </c>
      <c r="C16" s="35" t="s">
        <v>61</v>
      </c>
      <c r="D16" s="36" t="s">
        <v>58</v>
      </c>
      <c r="E16" s="34">
        <v>3</v>
      </c>
      <c r="F16" s="37" t="s">
        <v>38</v>
      </c>
      <c r="G16" s="38">
        <f>SUMIF(Chitiet!$B$9:$B$24,B16,Chitiet!$I$9:$I$24)</f>
        <v>30.1</v>
      </c>
      <c r="H16" s="38">
        <f>SUMIF(Chitiet!$B$9:$B$24,B16,Chitiet!$J$9:$J$24)</f>
        <v>30.1</v>
      </c>
      <c r="I16" s="65">
        <v>65000</v>
      </c>
      <c r="J16" s="39">
        <f t="shared" si="0"/>
        <v>1956500</v>
      </c>
      <c r="K16" s="39">
        <f>SUMIF(Chitiet!$B$9:$B$23,B16,Chitiet!$M$9:$M$23)</f>
        <v>0</v>
      </c>
      <c r="L16" s="39">
        <f>SUMIF(Chitiet!$B$9:$B$24,B16,Chitiet!$N$9:$N$24)</f>
        <v>1956500</v>
      </c>
      <c r="M16" s="39"/>
    </row>
    <row r="17" spans="1:13" ht="27.75" customHeight="1">
      <c r="A17" s="34">
        <v>8</v>
      </c>
      <c r="B17" s="34" t="s">
        <v>76</v>
      </c>
      <c r="C17" s="35" t="s">
        <v>50</v>
      </c>
      <c r="D17" s="36" t="s">
        <v>63</v>
      </c>
      <c r="E17" s="34">
        <v>3</v>
      </c>
      <c r="F17" s="37" t="s">
        <v>66</v>
      </c>
      <c r="G17" s="38">
        <f>SUMIF(Chitiet!$B$9:$B$24,B17,Chitiet!$I$9:$I$24)</f>
        <v>61.1</v>
      </c>
      <c r="H17" s="38">
        <f>SUMIF(Chitiet!$B$9:$B$24,B17,Chitiet!$J$9:$J$24)</f>
        <v>61.1</v>
      </c>
      <c r="I17" s="65">
        <v>65000</v>
      </c>
      <c r="J17" s="39">
        <f t="shared" si="0"/>
        <v>3971500</v>
      </c>
      <c r="K17" s="39">
        <f>SUMIF(Chitiet!$B$9:$B$23,B17,Chitiet!$M$9:$M$23)</f>
        <v>0</v>
      </c>
      <c r="L17" s="39">
        <f>SUMIF(Chitiet!$B$9:$B$24,B17,Chitiet!$N$9:$N$24)</f>
        <v>3971500</v>
      </c>
      <c r="M17" s="39"/>
    </row>
    <row r="18" spans="1:13" ht="27.75" customHeight="1">
      <c r="A18" s="34">
        <v>9</v>
      </c>
      <c r="B18" s="34" t="s">
        <v>70</v>
      </c>
      <c r="C18" s="35" t="s">
        <v>59</v>
      </c>
      <c r="D18" s="36" t="s">
        <v>53</v>
      </c>
      <c r="E18" s="34">
        <v>3</v>
      </c>
      <c r="F18" s="37" t="s">
        <v>62</v>
      </c>
      <c r="G18" s="38">
        <f>SUMIF(Chitiet!$B$9:$B$24,B18,Chitiet!$I$9:$I$24)</f>
        <v>30.4</v>
      </c>
      <c r="H18" s="38">
        <f>SUMIF(Chitiet!$B$9:$B$24,B18,Chitiet!$J$9:$J$24)</f>
        <v>30.4</v>
      </c>
      <c r="I18" s="65">
        <v>65000</v>
      </c>
      <c r="J18" s="39">
        <f t="shared" si="0"/>
        <v>1976000</v>
      </c>
      <c r="K18" s="39">
        <f>SUMIF(Chitiet!$B$9:$B$23,B18,Chitiet!$M$9:$M$23)</f>
        <v>0</v>
      </c>
      <c r="L18" s="39">
        <f>SUMIF(Chitiet!$B$9:$B$24,B18,Chitiet!$N$9:$N$24)</f>
        <v>1976000</v>
      </c>
      <c r="M18" s="39"/>
    </row>
    <row r="19" spans="1:13" ht="27.75" customHeight="1">
      <c r="A19" s="34">
        <v>10</v>
      </c>
      <c r="B19" s="34" t="s">
        <v>71</v>
      </c>
      <c r="C19" s="35" t="s">
        <v>52</v>
      </c>
      <c r="D19" s="36" t="s">
        <v>54</v>
      </c>
      <c r="E19" s="34">
        <v>6</v>
      </c>
      <c r="F19" s="37" t="s">
        <v>67</v>
      </c>
      <c r="G19" s="38">
        <f>SUMIF(Chitiet!$B$9:$B$24,B19,Chitiet!$I$9:$I$24)</f>
        <v>30.6</v>
      </c>
      <c r="H19" s="38">
        <f>SUMIF(Chitiet!$B$9:$B$24,B19,Chitiet!$J$9:$J$24)</f>
        <v>30.6</v>
      </c>
      <c r="I19" s="65">
        <v>65000</v>
      </c>
      <c r="J19" s="39">
        <f t="shared" si="0"/>
        <v>1989000</v>
      </c>
      <c r="K19" s="39">
        <f>SUMIF(Chitiet!$B$9:$B$23,B19,Chitiet!$M$9:$M$23)</f>
        <v>0</v>
      </c>
      <c r="L19" s="39">
        <f>SUMIF(Chitiet!$B$9:$B$24,B19,Chitiet!$N$9:$N$24)</f>
        <v>1989000</v>
      </c>
      <c r="M19" s="39"/>
    </row>
    <row r="20" spans="1:13" ht="27.75" customHeight="1">
      <c r="A20" s="34">
        <v>11</v>
      </c>
      <c r="B20" s="34" t="s">
        <v>103</v>
      </c>
      <c r="C20" s="35" t="s">
        <v>4</v>
      </c>
      <c r="D20" s="36" t="s">
        <v>51</v>
      </c>
      <c r="E20" s="34">
        <v>8</v>
      </c>
      <c r="F20" s="37" t="s">
        <v>5</v>
      </c>
      <c r="G20" s="38">
        <f>SUMIF(Chitiet!$B$9:$B$24,B20,Chitiet!$I$9:$I$24)</f>
        <v>30.6</v>
      </c>
      <c r="H20" s="38">
        <f>SUMIF(Chitiet!$B$9:$B$24,B20,Chitiet!$J$9:$J$24)</f>
        <v>30.6</v>
      </c>
      <c r="I20" s="65">
        <v>65000</v>
      </c>
      <c r="J20" s="39">
        <f t="shared" si="0"/>
        <v>1989000</v>
      </c>
      <c r="K20" s="39">
        <f>SUMIF(Chitiet!$B$9:$B$23,B20,Chitiet!$M$9:$M$23)</f>
        <v>0</v>
      </c>
      <c r="L20" s="39">
        <f>SUMIF(Chitiet!$B$9:$B$24,B20,Chitiet!$N$9:$N$24)</f>
        <v>1989000</v>
      </c>
      <c r="M20" s="39"/>
    </row>
    <row r="21" spans="1:13" ht="27.75" customHeight="1">
      <c r="A21" s="34">
        <v>12</v>
      </c>
      <c r="B21" s="34" t="s">
        <v>98</v>
      </c>
      <c r="C21" s="35" t="s">
        <v>101</v>
      </c>
      <c r="D21" s="36" t="s">
        <v>57</v>
      </c>
      <c r="E21" s="34">
        <v>9</v>
      </c>
      <c r="F21" s="37" t="s">
        <v>6</v>
      </c>
      <c r="G21" s="38">
        <f>SUMIF(Chitiet!$B$9:$B$24,B21,Chitiet!$I$9:$I$24)</f>
        <v>30.4</v>
      </c>
      <c r="H21" s="38">
        <f>SUMIF(Chitiet!$B$9:$B$24,B21,Chitiet!$J$9:$J$24)</f>
        <v>30.4</v>
      </c>
      <c r="I21" s="65">
        <v>65000</v>
      </c>
      <c r="J21" s="39">
        <f t="shared" si="0"/>
        <v>1976000</v>
      </c>
      <c r="K21" s="39">
        <f>SUMIF(Chitiet!$B$9:$B$23,B21,Chitiet!$M$9:$M$23)</f>
        <v>0</v>
      </c>
      <c r="L21" s="39">
        <f>SUMIF(Chitiet!$B$9:$B$24,B21,Chitiet!$N$9:$N$24)</f>
        <v>1976000</v>
      </c>
      <c r="M21" s="39"/>
    </row>
    <row r="22" spans="1:13" ht="27.75" customHeight="1">
      <c r="A22" s="34">
        <v>13</v>
      </c>
      <c r="B22" s="34" t="s">
        <v>104</v>
      </c>
      <c r="C22" s="35" t="s">
        <v>109</v>
      </c>
      <c r="D22" s="36" t="s">
        <v>7</v>
      </c>
      <c r="E22" s="34">
        <v>13</v>
      </c>
      <c r="F22" s="37" t="s">
        <v>84</v>
      </c>
      <c r="G22" s="38">
        <f>SUMIF(Chitiet!$B$9:$B$24,B22,Chitiet!$I$9:$I$24)</f>
        <v>30.3</v>
      </c>
      <c r="H22" s="38">
        <f>SUMIF(Chitiet!$B$9:$B$24,B22,Chitiet!$J$9:$J$24)</f>
        <v>30.3</v>
      </c>
      <c r="I22" s="65">
        <v>65000</v>
      </c>
      <c r="J22" s="39">
        <f t="shared" si="0"/>
        <v>1969500</v>
      </c>
      <c r="K22" s="39">
        <f>SUMIF(Chitiet!$B$9:$B$23,B22,Chitiet!$M$9:$M$23)</f>
        <v>0</v>
      </c>
      <c r="L22" s="39">
        <f>SUMIF(Chitiet!$B$9:$B$24,B22,Chitiet!$N$9:$N$24)</f>
        <v>1969500</v>
      </c>
      <c r="M22" s="39"/>
    </row>
    <row r="23" spans="1:13" ht="20.25" customHeight="1" hidden="1">
      <c r="A23" s="40"/>
      <c r="B23" s="40"/>
      <c r="C23" s="41"/>
      <c r="D23" s="66"/>
      <c r="E23" s="67"/>
      <c r="F23" s="42"/>
      <c r="G23" s="68"/>
      <c r="H23" s="68"/>
      <c r="I23" s="69"/>
      <c r="J23" s="70"/>
      <c r="K23" s="70"/>
      <c r="L23" s="70"/>
      <c r="M23" s="71"/>
    </row>
    <row r="24" spans="1:13" ht="22.5" customHeight="1">
      <c r="A24" s="72"/>
      <c r="B24" s="73"/>
      <c r="C24" s="83" t="s">
        <v>35</v>
      </c>
      <c r="D24" s="84"/>
      <c r="E24" s="84"/>
      <c r="F24" s="85"/>
      <c r="G24" s="74">
        <f>SUBTOTAL(9,G10:G23)</f>
        <v>469.2</v>
      </c>
      <c r="H24" s="74">
        <f>SUBTOTAL(9,H10:H23)</f>
        <v>484.25000000000006</v>
      </c>
      <c r="I24" s="73"/>
      <c r="J24" s="75">
        <f>SUBTOTAL(9,J10:J23)</f>
        <v>31476250</v>
      </c>
      <c r="K24" s="75">
        <f>SUBTOTAL(9,K10:K23)</f>
        <v>0</v>
      </c>
      <c r="L24" s="75">
        <f>SUBTOTAL(9,L10:L23)</f>
        <v>31476250</v>
      </c>
      <c r="M24" s="75"/>
    </row>
    <row r="25" spans="7:13" ht="15">
      <c r="G25" s="76"/>
      <c r="H25" s="76"/>
      <c r="J25" s="76"/>
      <c r="K25" s="76"/>
      <c r="L25" s="76"/>
      <c r="M25" s="76"/>
    </row>
    <row r="26" spans="2:13" s="54" customFormat="1" ht="20.25" customHeight="1">
      <c r="B26" s="52"/>
      <c r="C26" s="80" t="s">
        <v>91</v>
      </c>
      <c r="D26" s="80"/>
      <c r="E26" s="82">
        <f>L24</f>
        <v>31476250</v>
      </c>
      <c r="F26" s="82"/>
      <c r="G26" s="52" t="s">
        <v>92</v>
      </c>
      <c r="H26" s="52"/>
      <c r="I26" s="52"/>
      <c r="J26" s="55"/>
      <c r="K26" s="55"/>
      <c r="L26" s="55">
        <f>L24-Chitiet!N25</f>
        <v>0</v>
      </c>
      <c r="M26" s="55"/>
    </row>
    <row r="27" spans="2:13" s="54" customFormat="1" ht="20.25" customHeight="1">
      <c r="B27" s="52"/>
      <c r="C27" s="80" t="s">
        <v>93</v>
      </c>
      <c r="D27" s="80"/>
      <c r="E27" s="81" t="str">
        <f>tien_so!C6</f>
        <v>Ba mươi mốt triệu bốn trăm bảy mươi sáu ngàn hai trăm năm mươi đồng./.</v>
      </c>
      <c r="F27" s="81"/>
      <c r="G27" s="81"/>
      <c r="H27" s="81"/>
      <c r="I27" s="81"/>
      <c r="J27" s="81"/>
      <c r="K27" s="81"/>
      <c r="L27" s="81"/>
      <c r="M27" s="56"/>
    </row>
    <row r="29" ht="15">
      <c r="L29" s="77"/>
    </row>
    <row r="30" ht="15">
      <c r="L30" s="77"/>
    </row>
  </sheetData>
  <autoFilter ref="A9:M22"/>
  <mergeCells count="11">
    <mergeCell ref="C24:F24"/>
    <mergeCell ref="A1:E1"/>
    <mergeCell ref="A2:E2"/>
    <mergeCell ref="A4:L4"/>
    <mergeCell ref="A6:L6"/>
    <mergeCell ref="A7:L7"/>
    <mergeCell ref="A5:L5"/>
    <mergeCell ref="C27:D27"/>
    <mergeCell ref="C26:D26"/>
    <mergeCell ref="E27:L27"/>
    <mergeCell ref="E26:F26"/>
  </mergeCells>
  <printOptions/>
  <pageMargins left="0.27" right="0.17" top="0.38" bottom="0.44" header="0.29" footer="0.2"/>
  <pageSetup horizontalDpi="600" verticalDpi="600" orientation="landscape" paperSize="9" scale="85" r:id="rId1"/>
  <headerFooter alignWithMargins="0">
    <oddFooter>&amp;C&amp;"Times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showZeros="0" workbookViewId="0" topLeftCell="A1">
      <selection activeCell="A6" sqref="A6:O6"/>
    </sheetView>
  </sheetViews>
  <sheetFormatPr defaultColWidth="9.140625" defaultRowHeight="15"/>
  <cols>
    <col min="1" max="1" width="7.28125" style="24" customWidth="1"/>
    <col min="2" max="2" width="8.00390625" style="24" bestFit="1" customWidth="1"/>
    <col min="3" max="3" width="18.28125" style="23" bestFit="1" customWidth="1"/>
    <col min="4" max="4" width="9.28125" style="23" bestFit="1" customWidth="1"/>
    <col min="5" max="5" width="5.8515625" style="24" customWidth="1"/>
    <col min="6" max="6" width="37.140625" style="23" bestFit="1" customWidth="1"/>
    <col min="7" max="7" width="32.28125" style="23" customWidth="1"/>
    <col min="8" max="8" width="6.421875" style="24" bestFit="1" customWidth="1"/>
    <col min="9" max="9" width="10.140625" style="23" bestFit="1" customWidth="1"/>
    <col min="10" max="10" width="10.140625" style="23" customWidth="1"/>
    <col min="11" max="11" width="8.140625" style="23" bestFit="1" customWidth="1"/>
    <col min="12" max="12" width="14.28125" style="23" bestFit="1" customWidth="1"/>
    <col min="13" max="13" width="12.7109375" style="23" customWidth="1"/>
    <col min="14" max="14" width="14.421875" style="23" bestFit="1" customWidth="1"/>
    <col min="15" max="15" width="15.8515625" style="23" bestFit="1" customWidth="1"/>
    <col min="16" max="16" width="12.421875" style="24" bestFit="1" customWidth="1"/>
    <col min="17" max="17" width="7.421875" style="23" bestFit="1" customWidth="1"/>
    <col min="18" max="18" width="14.28125" style="23" bestFit="1" customWidth="1"/>
    <col min="19" max="19" width="14.28125" style="23" customWidth="1"/>
    <col min="20" max="20" width="12.421875" style="23" bestFit="1" customWidth="1"/>
    <col min="21" max="21" width="6.28125" style="23" customWidth="1"/>
    <col min="22" max="16384" width="9.140625" style="23" customWidth="1"/>
  </cols>
  <sheetData>
    <row r="1" spans="1:5" ht="16.5">
      <c r="A1" s="86" t="s">
        <v>86</v>
      </c>
      <c r="B1" s="86"/>
      <c r="C1" s="86"/>
      <c r="D1" s="86"/>
      <c r="E1" s="86"/>
    </row>
    <row r="2" spans="1:5" ht="16.5">
      <c r="A2" s="87" t="s">
        <v>87</v>
      </c>
      <c r="B2" s="87"/>
      <c r="C2" s="87"/>
      <c r="D2" s="87"/>
      <c r="E2" s="87"/>
    </row>
    <row r="4" spans="1:15" ht="18.75">
      <c r="A4" s="88" t="s">
        <v>112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8.75">
      <c r="A5" s="89" t="s">
        <v>113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18.75">
      <c r="A6" s="89" t="s">
        <v>88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8" spans="1:21" s="29" customFormat="1" ht="57">
      <c r="A8" s="25" t="s">
        <v>80</v>
      </c>
      <c r="B8" s="25" t="s">
        <v>81</v>
      </c>
      <c r="C8" s="26" t="s">
        <v>8</v>
      </c>
      <c r="D8" s="27" t="s">
        <v>9</v>
      </c>
      <c r="E8" s="25" t="s">
        <v>10</v>
      </c>
      <c r="F8" s="25" t="s">
        <v>82</v>
      </c>
      <c r="G8" s="25" t="s">
        <v>29</v>
      </c>
      <c r="H8" s="28" t="s">
        <v>30</v>
      </c>
      <c r="I8" s="28" t="s">
        <v>34</v>
      </c>
      <c r="J8" s="28" t="s">
        <v>2</v>
      </c>
      <c r="K8" s="28" t="s">
        <v>31</v>
      </c>
      <c r="L8" s="28" t="s">
        <v>32</v>
      </c>
      <c r="M8" s="28" t="s">
        <v>95</v>
      </c>
      <c r="N8" s="28" t="s">
        <v>33</v>
      </c>
      <c r="O8" s="25" t="s">
        <v>77</v>
      </c>
      <c r="P8" s="25" t="s">
        <v>25</v>
      </c>
      <c r="Q8" s="25" t="s">
        <v>11</v>
      </c>
      <c r="R8" s="25" t="s">
        <v>43</v>
      </c>
      <c r="S8" s="25" t="s">
        <v>0</v>
      </c>
      <c r="T8" s="25" t="s">
        <v>78</v>
      </c>
      <c r="U8" s="25" t="s">
        <v>28</v>
      </c>
    </row>
    <row r="9" spans="1:22" ht="27" customHeight="1">
      <c r="A9" s="30">
        <v>1</v>
      </c>
      <c r="B9" s="30" t="s">
        <v>72</v>
      </c>
      <c r="C9" s="78" t="s">
        <v>45</v>
      </c>
      <c r="D9" s="79" t="s">
        <v>46</v>
      </c>
      <c r="E9" s="30">
        <v>1</v>
      </c>
      <c r="F9" s="31" t="s">
        <v>83</v>
      </c>
      <c r="G9" s="31" t="s">
        <v>26</v>
      </c>
      <c r="H9" s="30">
        <v>1</v>
      </c>
      <c r="I9" s="32">
        <v>30.1</v>
      </c>
      <c r="J9" s="32">
        <f aca="true" t="shared" si="0" ref="J9:J23">IF(P9="ĐH",I9,IF(P9="CH",I9*1.5,I9*2))</f>
        <v>30.1</v>
      </c>
      <c r="K9" s="33">
        <v>65000</v>
      </c>
      <c r="L9" s="33">
        <f aca="true" t="shared" si="1" ref="L9:L24">K9*J9</f>
        <v>1956500</v>
      </c>
      <c r="M9" s="33"/>
      <c r="N9" s="33">
        <f aca="true" t="shared" si="2" ref="N9:N23">L9-M9</f>
        <v>1956500</v>
      </c>
      <c r="O9" s="31"/>
      <c r="P9" s="30" t="s">
        <v>43</v>
      </c>
      <c r="Q9" s="31" t="s">
        <v>12</v>
      </c>
      <c r="R9" s="33">
        <f aca="true" t="shared" si="3" ref="R9:R23">IF(P9=$R$8,N9,0)</f>
        <v>1956500</v>
      </c>
      <c r="S9" s="33">
        <f aca="true" t="shared" si="4" ref="S9:S23">IF(P9=$S$8,N9,0)</f>
        <v>0</v>
      </c>
      <c r="T9" s="33">
        <f aca="true" t="shared" si="5" ref="T9:T23">IF(P9=$T$8,N9,0)</f>
        <v>0</v>
      </c>
      <c r="U9" s="33">
        <f aca="true" t="shared" si="6" ref="U9:U23">IF(P9=$U$8,N9,0)</f>
        <v>0</v>
      </c>
      <c r="V9" s="77">
        <f aca="true" t="shared" si="7" ref="V9:V23">SUM(R9:U9)-N9</f>
        <v>0</v>
      </c>
    </row>
    <row r="10" spans="1:22" ht="27" customHeight="1">
      <c r="A10" s="34">
        <f>A9+1</f>
        <v>2</v>
      </c>
      <c r="B10" s="34" t="s">
        <v>105</v>
      </c>
      <c r="C10" s="78" t="s">
        <v>110</v>
      </c>
      <c r="D10" s="79" t="s">
        <v>44</v>
      </c>
      <c r="E10" s="30">
        <v>1</v>
      </c>
      <c r="F10" s="31" t="s">
        <v>85</v>
      </c>
      <c r="G10" s="37" t="s">
        <v>27</v>
      </c>
      <c r="H10" s="34">
        <v>1</v>
      </c>
      <c r="I10" s="38">
        <v>30.1</v>
      </c>
      <c r="J10" s="32">
        <f t="shared" si="0"/>
        <v>30.1</v>
      </c>
      <c r="K10" s="39">
        <v>65000</v>
      </c>
      <c r="L10" s="33">
        <f t="shared" si="1"/>
        <v>1956500</v>
      </c>
      <c r="M10" s="39"/>
      <c r="N10" s="39">
        <f t="shared" si="2"/>
        <v>1956500</v>
      </c>
      <c r="O10" s="37"/>
      <c r="P10" s="34" t="s">
        <v>43</v>
      </c>
      <c r="Q10" s="31" t="s">
        <v>15</v>
      </c>
      <c r="R10" s="33">
        <f t="shared" si="3"/>
        <v>1956500</v>
      </c>
      <c r="S10" s="33">
        <f t="shared" si="4"/>
        <v>0</v>
      </c>
      <c r="T10" s="33">
        <f t="shared" si="5"/>
        <v>0</v>
      </c>
      <c r="U10" s="33">
        <f t="shared" si="6"/>
        <v>0</v>
      </c>
      <c r="V10" s="77">
        <f t="shared" si="7"/>
        <v>0</v>
      </c>
    </row>
    <row r="11" spans="1:22" ht="27" customHeight="1">
      <c r="A11" s="34">
        <f aca="true" t="shared" si="8" ref="A11:A23">A10+1</f>
        <v>3</v>
      </c>
      <c r="B11" s="34" t="s">
        <v>73</v>
      </c>
      <c r="C11" s="78" t="s">
        <v>55</v>
      </c>
      <c r="D11" s="79" t="s">
        <v>48</v>
      </c>
      <c r="E11" s="30">
        <v>1</v>
      </c>
      <c r="F11" s="31" t="s">
        <v>21</v>
      </c>
      <c r="G11" s="37" t="s">
        <v>108</v>
      </c>
      <c r="H11" s="34">
        <v>1</v>
      </c>
      <c r="I11" s="38">
        <v>30.1</v>
      </c>
      <c r="J11" s="32">
        <f t="shared" si="0"/>
        <v>30.1</v>
      </c>
      <c r="K11" s="39">
        <v>65000</v>
      </c>
      <c r="L11" s="33">
        <f t="shared" si="1"/>
        <v>1956500</v>
      </c>
      <c r="M11" s="39"/>
      <c r="N11" s="39">
        <f t="shared" si="2"/>
        <v>1956500</v>
      </c>
      <c r="O11" s="37"/>
      <c r="P11" s="34" t="s">
        <v>43</v>
      </c>
      <c r="Q11" s="31" t="s">
        <v>22</v>
      </c>
      <c r="R11" s="33">
        <f t="shared" si="3"/>
        <v>1956500</v>
      </c>
      <c r="S11" s="33">
        <f t="shared" si="4"/>
        <v>0</v>
      </c>
      <c r="T11" s="33">
        <f t="shared" si="5"/>
        <v>0</v>
      </c>
      <c r="U11" s="33">
        <f t="shared" si="6"/>
        <v>0</v>
      </c>
      <c r="V11" s="77">
        <f t="shared" si="7"/>
        <v>0</v>
      </c>
    </row>
    <row r="12" spans="1:22" ht="27" customHeight="1">
      <c r="A12" s="34">
        <f t="shared" si="8"/>
        <v>4</v>
      </c>
      <c r="B12" s="34" t="s">
        <v>73</v>
      </c>
      <c r="C12" s="78" t="s">
        <v>55</v>
      </c>
      <c r="D12" s="79" t="s">
        <v>48</v>
      </c>
      <c r="E12" s="30">
        <v>1</v>
      </c>
      <c r="F12" s="31" t="s">
        <v>21</v>
      </c>
      <c r="G12" s="37" t="s">
        <v>39</v>
      </c>
      <c r="H12" s="34">
        <v>1</v>
      </c>
      <c r="I12" s="38">
        <v>30.1</v>
      </c>
      <c r="J12" s="32">
        <f t="shared" si="0"/>
        <v>30.1</v>
      </c>
      <c r="K12" s="39">
        <v>65000</v>
      </c>
      <c r="L12" s="33">
        <f t="shared" si="1"/>
        <v>1956500</v>
      </c>
      <c r="M12" s="39"/>
      <c r="N12" s="39">
        <f t="shared" si="2"/>
        <v>1956500</v>
      </c>
      <c r="O12" s="37"/>
      <c r="P12" s="34" t="s">
        <v>43</v>
      </c>
      <c r="Q12" s="31" t="s">
        <v>22</v>
      </c>
      <c r="R12" s="33">
        <f t="shared" si="3"/>
        <v>1956500</v>
      </c>
      <c r="S12" s="33">
        <f t="shared" si="4"/>
        <v>0</v>
      </c>
      <c r="T12" s="33">
        <f t="shared" si="5"/>
        <v>0</v>
      </c>
      <c r="U12" s="33">
        <f t="shared" si="6"/>
        <v>0</v>
      </c>
      <c r="V12" s="77">
        <f t="shared" si="7"/>
        <v>0</v>
      </c>
    </row>
    <row r="13" spans="1:22" ht="27" customHeight="1">
      <c r="A13" s="34">
        <f t="shared" si="8"/>
        <v>5</v>
      </c>
      <c r="B13" s="34" t="s">
        <v>74</v>
      </c>
      <c r="C13" s="78" t="s">
        <v>56</v>
      </c>
      <c r="D13" s="79" t="s">
        <v>47</v>
      </c>
      <c r="E13" s="30">
        <v>1</v>
      </c>
      <c r="F13" s="31" t="s">
        <v>40</v>
      </c>
      <c r="G13" s="37" t="s">
        <v>41</v>
      </c>
      <c r="H13" s="34">
        <v>1</v>
      </c>
      <c r="I13" s="38">
        <v>45.1</v>
      </c>
      <c r="J13" s="32">
        <f t="shared" si="0"/>
        <v>45.1</v>
      </c>
      <c r="K13" s="39">
        <v>65000</v>
      </c>
      <c r="L13" s="33">
        <f t="shared" si="1"/>
        <v>2931500</v>
      </c>
      <c r="M13" s="39"/>
      <c r="N13" s="39">
        <f t="shared" si="2"/>
        <v>2931500</v>
      </c>
      <c r="O13" s="37"/>
      <c r="P13" s="34" t="s">
        <v>43</v>
      </c>
      <c r="Q13" s="31" t="s">
        <v>23</v>
      </c>
      <c r="R13" s="33">
        <f t="shared" si="3"/>
        <v>2931500</v>
      </c>
      <c r="S13" s="33">
        <f t="shared" si="4"/>
        <v>0</v>
      </c>
      <c r="T13" s="33">
        <f t="shared" si="5"/>
        <v>0</v>
      </c>
      <c r="U13" s="33">
        <f t="shared" si="6"/>
        <v>0</v>
      </c>
      <c r="V13" s="77">
        <f t="shared" si="7"/>
        <v>0</v>
      </c>
    </row>
    <row r="14" spans="1:22" ht="27" customHeight="1">
      <c r="A14" s="34">
        <f t="shared" si="8"/>
        <v>6</v>
      </c>
      <c r="B14" s="34" t="s">
        <v>97</v>
      </c>
      <c r="C14" s="78" t="s">
        <v>99</v>
      </c>
      <c r="D14" s="79" t="s">
        <v>100</v>
      </c>
      <c r="E14" s="30">
        <v>2</v>
      </c>
      <c r="F14" s="31" t="s">
        <v>64</v>
      </c>
      <c r="G14" s="37" t="s">
        <v>106</v>
      </c>
      <c r="H14" s="34">
        <v>1</v>
      </c>
      <c r="I14" s="38">
        <v>30.1</v>
      </c>
      <c r="J14" s="32">
        <f t="shared" si="0"/>
        <v>45.150000000000006</v>
      </c>
      <c r="K14" s="39">
        <v>65000</v>
      </c>
      <c r="L14" s="33">
        <f t="shared" si="1"/>
        <v>2934750.0000000005</v>
      </c>
      <c r="M14" s="39"/>
      <c r="N14" s="39">
        <f t="shared" si="2"/>
        <v>2934750.0000000005</v>
      </c>
      <c r="O14" s="37" t="s">
        <v>1</v>
      </c>
      <c r="P14" s="34" t="s">
        <v>78</v>
      </c>
      <c r="Q14" s="31" t="s">
        <v>16</v>
      </c>
      <c r="R14" s="33">
        <f t="shared" si="3"/>
        <v>0</v>
      </c>
      <c r="S14" s="33">
        <f t="shared" si="4"/>
        <v>0</v>
      </c>
      <c r="T14" s="33">
        <f t="shared" si="5"/>
        <v>2934750.0000000005</v>
      </c>
      <c r="U14" s="33">
        <f t="shared" si="6"/>
        <v>0</v>
      </c>
      <c r="V14" s="77">
        <f t="shared" si="7"/>
        <v>0</v>
      </c>
    </row>
    <row r="15" spans="1:22" ht="27" customHeight="1">
      <c r="A15" s="34">
        <f t="shared" si="8"/>
        <v>7</v>
      </c>
      <c r="B15" s="34" t="s">
        <v>75</v>
      </c>
      <c r="C15" s="78" t="s">
        <v>60</v>
      </c>
      <c r="D15" s="79" t="s">
        <v>49</v>
      </c>
      <c r="E15" s="30">
        <v>3</v>
      </c>
      <c r="F15" s="31" t="s">
        <v>38</v>
      </c>
      <c r="G15" s="37" t="s">
        <v>36</v>
      </c>
      <c r="H15" s="34">
        <v>1</v>
      </c>
      <c r="I15" s="38">
        <v>30.1</v>
      </c>
      <c r="J15" s="32">
        <f t="shared" si="0"/>
        <v>30.1</v>
      </c>
      <c r="K15" s="39">
        <v>65000</v>
      </c>
      <c r="L15" s="33">
        <f t="shared" si="1"/>
        <v>1956500</v>
      </c>
      <c r="M15" s="39"/>
      <c r="N15" s="39">
        <f t="shared" si="2"/>
        <v>1956500</v>
      </c>
      <c r="O15" s="37"/>
      <c r="P15" s="34" t="s">
        <v>43</v>
      </c>
      <c r="Q15" s="31" t="s">
        <v>20</v>
      </c>
      <c r="R15" s="33">
        <f t="shared" si="3"/>
        <v>1956500</v>
      </c>
      <c r="S15" s="33">
        <f t="shared" si="4"/>
        <v>0</v>
      </c>
      <c r="T15" s="33">
        <f t="shared" si="5"/>
        <v>0</v>
      </c>
      <c r="U15" s="33">
        <f t="shared" si="6"/>
        <v>0</v>
      </c>
      <c r="V15" s="77">
        <f t="shared" si="7"/>
        <v>0</v>
      </c>
    </row>
    <row r="16" spans="1:22" ht="27" customHeight="1">
      <c r="A16" s="34">
        <f t="shared" si="8"/>
        <v>8</v>
      </c>
      <c r="B16" s="34" t="s">
        <v>69</v>
      </c>
      <c r="C16" s="78" t="s">
        <v>61</v>
      </c>
      <c r="D16" s="79" t="s">
        <v>58</v>
      </c>
      <c r="E16" s="30">
        <v>3</v>
      </c>
      <c r="F16" s="31" t="s">
        <v>38</v>
      </c>
      <c r="G16" s="37" t="s">
        <v>37</v>
      </c>
      <c r="H16" s="34">
        <v>1</v>
      </c>
      <c r="I16" s="38">
        <v>30.1</v>
      </c>
      <c r="J16" s="32">
        <f t="shared" si="0"/>
        <v>30.1</v>
      </c>
      <c r="K16" s="39">
        <v>65000</v>
      </c>
      <c r="L16" s="33">
        <f t="shared" si="1"/>
        <v>1956500</v>
      </c>
      <c r="M16" s="39"/>
      <c r="N16" s="39">
        <f t="shared" si="2"/>
        <v>1956500</v>
      </c>
      <c r="O16" s="37"/>
      <c r="P16" s="34" t="s">
        <v>43</v>
      </c>
      <c r="Q16" s="31" t="s">
        <v>20</v>
      </c>
      <c r="R16" s="33">
        <f t="shared" si="3"/>
        <v>1956500</v>
      </c>
      <c r="S16" s="33">
        <f t="shared" si="4"/>
        <v>0</v>
      </c>
      <c r="T16" s="33">
        <f t="shared" si="5"/>
        <v>0</v>
      </c>
      <c r="U16" s="33">
        <f t="shared" si="6"/>
        <v>0</v>
      </c>
      <c r="V16" s="77">
        <f t="shared" si="7"/>
        <v>0</v>
      </c>
    </row>
    <row r="17" spans="1:22" ht="27" customHeight="1">
      <c r="A17" s="34">
        <f t="shared" si="8"/>
        <v>9</v>
      </c>
      <c r="B17" s="34" t="s">
        <v>76</v>
      </c>
      <c r="C17" s="78" t="s">
        <v>50</v>
      </c>
      <c r="D17" s="79" t="s">
        <v>63</v>
      </c>
      <c r="E17" s="30">
        <v>3</v>
      </c>
      <c r="F17" s="31" t="s">
        <v>66</v>
      </c>
      <c r="G17" s="37" t="s">
        <v>96</v>
      </c>
      <c r="H17" s="34">
        <v>5</v>
      </c>
      <c r="I17" s="38">
        <v>30.6</v>
      </c>
      <c r="J17" s="32">
        <f t="shared" si="0"/>
        <v>30.6</v>
      </c>
      <c r="K17" s="39">
        <v>65000</v>
      </c>
      <c r="L17" s="33">
        <f t="shared" si="1"/>
        <v>1989000</v>
      </c>
      <c r="M17" s="39"/>
      <c r="N17" s="39">
        <f t="shared" si="2"/>
        <v>1989000</v>
      </c>
      <c r="O17" s="37"/>
      <c r="P17" s="34" t="s">
        <v>43</v>
      </c>
      <c r="Q17" s="31" t="s">
        <v>18</v>
      </c>
      <c r="R17" s="33">
        <f t="shared" si="3"/>
        <v>1989000</v>
      </c>
      <c r="S17" s="33">
        <f t="shared" si="4"/>
        <v>0</v>
      </c>
      <c r="T17" s="33">
        <f t="shared" si="5"/>
        <v>0</v>
      </c>
      <c r="U17" s="33">
        <f t="shared" si="6"/>
        <v>0</v>
      </c>
      <c r="V17" s="77">
        <f t="shared" si="7"/>
        <v>0</v>
      </c>
    </row>
    <row r="18" spans="1:22" ht="27" customHeight="1">
      <c r="A18" s="34">
        <f t="shared" si="8"/>
        <v>10</v>
      </c>
      <c r="B18" s="34" t="s">
        <v>76</v>
      </c>
      <c r="C18" s="78" t="s">
        <v>50</v>
      </c>
      <c r="D18" s="79" t="s">
        <v>63</v>
      </c>
      <c r="E18" s="30">
        <v>3</v>
      </c>
      <c r="F18" s="31" t="s">
        <v>66</v>
      </c>
      <c r="G18" s="37" t="s">
        <v>96</v>
      </c>
      <c r="H18" s="34">
        <v>4</v>
      </c>
      <c r="I18" s="38">
        <v>30.5</v>
      </c>
      <c r="J18" s="32">
        <f t="shared" si="0"/>
        <v>30.5</v>
      </c>
      <c r="K18" s="39">
        <v>65000</v>
      </c>
      <c r="L18" s="33">
        <f t="shared" si="1"/>
        <v>1982500</v>
      </c>
      <c r="M18" s="39"/>
      <c r="N18" s="39">
        <f t="shared" si="2"/>
        <v>1982500</v>
      </c>
      <c r="O18" s="37"/>
      <c r="P18" s="34" t="s">
        <v>43</v>
      </c>
      <c r="Q18" s="31" t="s">
        <v>18</v>
      </c>
      <c r="R18" s="33">
        <f t="shared" si="3"/>
        <v>1982500</v>
      </c>
      <c r="S18" s="33">
        <f t="shared" si="4"/>
        <v>0</v>
      </c>
      <c r="T18" s="33">
        <f t="shared" si="5"/>
        <v>0</v>
      </c>
      <c r="U18" s="33">
        <f t="shared" si="6"/>
        <v>0</v>
      </c>
      <c r="V18" s="77">
        <f t="shared" si="7"/>
        <v>0</v>
      </c>
    </row>
    <row r="19" spans="1:22" ht="27" customHeight="1">
      <c r="A19" s="34">
        <f t="shared" si="8"/>
        <v>11</v>
      </c>
      <c r="B19" s="34" t="s">
        <v>70</v>
      </c>
      <c r="C19" s="78" t="s">
        <v>59</v>
      </c>
      <c r="D19" s="79" t="s">
        <v>53</v>
      </c>
      <c r="E19" s="30">
        <v>3</v>
      </c>
      <c r="F19" s="31" t="s">
        <v>62</v>
      </c>
      <c r="G19" s="37" t="s">
        <v>42</v>
      </c>
      <c r="H19" s="34">
        <v>3</v>
      </c>
      <c r="I19" s="38">
        <v>30.4</v>
      </c>
      <c r="J19" s="32">
        <f t="shared" si="0"/>
        <v>30.4</v>
      </c>
      <c r="K19" s="39">
        <v>65000</v>
      </c>
      <c r="L19" s="33">
        <f t="shared" si="1"/>
        <v>1976000</v>
      </c>
      <c r="M19" s="39"/>
      <c r="N19" s="39">
        <f t="shared" si="2"/>
        <v>1976000</v>
      </c>
      <c r="O19" s="37"/>
      <c r="P19" s="34" t="s">
        <v>43</v>
      </c>
      <c r="Q19" s="31" t="s">
        <v>24</v>
      </c>
      <c r="R19" s="33">
        <f t="shared" si="3"/>
        <v>1976000</v>
      </c>
      <c r="S19" s="33">
        <f t="shared" si="4"/>
        <v>0</v>
      </c>
      <c r="T19" s="33">
        <f t="shared" si="5"/>
        <v>0</v>
      </c>
      <c r="U19" s="33">
        <f t="shared" si="6"/>
        <v>0</v>
      </c>
      <c r="V19" s="77">
        <f t="shared" si="7"/>
        <v>0</v>
      </c>
    </row>
    <row r="20" spans="1:22" ht="27" customHeight="1">
      <c r="A20" s="34">
        <f t="shared" si="8"/>
        <v>12</v>
      </c>
      <c r="B20" s="34" t="s">
        <v>71</v>
      </c>
      <c r="C20" s="78" t="s">
        <v>52</v>
      </c>
      <c r="D20" s="79" t="s">
        <v>54</v>
      </c>
      <c r="E20" s="30">
        <v>6</v>
      </c>
      <c r="F20" s="31" t="s">
        <v>67</v>
      </c>
      <c r="G20" s="37" t="s">
        <v>68</v>
      </c>
      <c r="H20" s="34">
        <v>5</v>
      </c>
      <c r="I20" s="38">
        <v>30.6</v>
      </c>
      <c r="J20" s="32">
        <f t="shared" si="0"/>
        <v>30.6</v>
      </c>
      <c r="K20" s="39">
        <v>65000</v>
      </c>
      <c r="L20" s="33">
        <f t="shared" si="1"/>
        <v>1989000</v>
      </c>
      <c r="M20" s="39"/>
      <c r="N20" s="39">
        <f t="shared" si="2"/>
        <v>1989000</v>
      </c>
      <c r="O20" s="37"/>
      <c r="P20" s="34" t="s">
        <v>43</v>
      </c>
      <c r="Q20" s="31" t="s">
        <v>19</v>
      </c>
      <c r="R20" s="33">
        <f t="shared" si="3"/>
        <v>1989000</v>
      </c>
      <c r="S20" s="33">
        <f t="shared" si="4"/>
        <v>0</v>
      </c>
      <c r="T20" s="33">
        <f t="shared" si="5"/>
        <v>0</v>
      </c>
      <c r="U20" s="33">
        <f t="shared" si="6"/>
        <v>0</v>
      </c>
      <c r="V20" s="77">
        <f t="shared" si="7"/>
        <v>0</v>
      </c>
    </row>
    <row r="21" spans="1:22" ht="27" customHeight="1">
      <c r="A21" s="34">
        <f t="shared" si="8"/>
        <v>13</v>
      </c>
      <c r="B21" s="34" t="s">
        <v>103</v>
      </c>
      <c r="C21" s="78" t="s">
        <v>4</v>
      </c>
      <c r="D21" s="79" t="s">
        <v>51</v>
      </c>
      <c r="E21" s="30">
        <v>8</v>
      </c>
      <c r="F21" s="31" t="s">
        <v>5</v>
      </c>
      <c r="G21" s="37" t="s">
        <v>107</v>
      </c>
      <c r="H21" s="34">
        <v>5</v>
      </c>
      <c r="I21" s="38">
        <v>30.6</v>
      </c>
      <c r="J21" s="32">
        <f t="shared" si="0"/>
        <v>30.6</v>
      </c>
      <c r="K21" s="39">
        <v>65000</v>
      </c>
      <c r="L21" s="33">
        <f t="shared" si="1"/>
        <v>1989000</v>
      </c>
      <c r="M21" s="39"/>
      <c r="N21" s="39">
        <f t="shared" si="2"/>
        <v>1989000</v>
      </c>
      <c r="O21" s="37"/>
      <c r="P21" s="34" t="s">
        <v>43</v>
      </c>
      <c r="Q21" s="31" t="s">
        <v>14</v>
      </c>
      <c r="R21" s="33">
        <f t="shared" si="3"/>
        <v>1989000</v>
      </c>
      <c r="S21" s="33">
        <f t="shared" si="4"/>
        <v>0</v>
      </c>
      <c r="T21" s="33">
        <f t="shared" si="5"/>
        <v>0</v>
      </c>
      <c r="U21" s="33">
        <f t="shared" si="6"/>
        <v>0</v>
      </c>
      <c r="V21" s="77">
        <f t="shared" si="7"/>
        <v>0</v>
      </c>
    </row>
    <row r="22" spans="1:22" ht="27" customHeight="1">
      <c r="A22" s="34">
        <f t="shared" si="8"/>
        <v>14</v>
      </c>
      <c r="B22" s="34" t="s">
        <v>98</v>
      </c>
      <c r="C22" s="78" t="s">
        <v>101</v>
      </c>
      <c r="D22" s="79" t="s">
        <v>57</v>
      </c>
      <c r="E22" s="30">
        <v>9</v>
      </c>
      <c r="F22" s="31" t="s">
        <v>6</v>
      </c>
      <c r="G22" s="37" t="s">
        <v>65</v>
      </c>
      <c r="H22" s="34">
        <v>3</v>
      </c>
      <c r="I22" s="38">
        <v>30.4</v>
      </c>
      <c r="J22" s="32">
        <f t="shared" si="0"/>
        <v>30.4</v>
      </c>
      <c r="K22" s="39">
        <v>65000</v>
      </c>
      <c r="L22" s="33">
        <f t="shared" si="1"/>
        <v>1976000</v>
      </c>
      <c r="M22" s="39"/>
      <c r="N22" s="39">
        <f t="shared" si="2"/>
        <v>1976000</v>
      </c>
      <c r="O22" s="37"/>
      <c r="P22" s="34" t="s">
        <v>43</v>
      </c>
      <c r="Q22" s="31" t="s">
        <v>17</v>
      </c>
      <c r="R22" s="33">
        <f t="shared" si="3"/>
        <v>1976000</v>
      </c>
      <c r="S22" s="33">
        <f t="shared" si="4"/>
        <v>0</v>
      </c>
      <c r="T22" s="33">
        <f t="shared" si="5"/>
        <v>0</v>
      </c>
      <c r="U22" s="33">
        <f t="shared" si="6"/>
        <v>0</v>
      </c>
      <c r="V22" s="77">
        <f t="shared" si="7"/>
        <v>0</v>
      </c>
    </row>
    <row r="23" spans="1:22" ht="27" customHeight="1">
      <c r="A23" s="34">
        <f t="shared" si="8"/>
        <v>15</v>
      </c>
      <c r="B23" s="34" t="s">
        <v>104</v>
      </c>
      <c r="C23" s="78" t="s">
        <v>109</v>
      </c>
      <c r="D23" s="79" t="s">
        <v>7</v>
      </c>
      <c r="E23" s="30">
        <v>13</v>
      </c>
      <c r="F23" s="31" t="s">
        <v>84</v>
      </c>
      <c r="G23" s="37" t="s">
        <v>84</v>
      </c>
      <c r="H23" s="34">
        <v>2</v>
      </c>
      <c r="I23" s="38">
        <v>30.3</v>
      </c>
      <c r="J23" s="32">
        <f t="shared" si="0"/>
        <v>30.3</v>
      </c>
      <c r="K23" s="39">
        <v>65000</v>
      </c>
      <c r="L23" s="33">
        <f t="shared" si="1"/>
        <v>1969500</v>
      </c>
      <c r="M23" s="39"/>
      <c r="N23" s="39">
        <f t="shared" si="2"/>
        <v>1969500</v>
      </c>
      <c r="O23" s="37"/>
      <c r="P23" s="34" t="s">
        <v>43</v>
      </c>
      <c r="Q23" s="31" t="s">
        <v>13</v>
      </c>
      <c r="R23" s="33">
        <f t="shared" si="3"/>
        <v>1969500</v>
      </c>
      <c r="S23" s="33">
        <f t="shared" si="4"/>
        <v>0</v>
      </c>
      <c r="T23" s="33">
        <f t="shared" si="5"/>
        <v>0</v>
      </c>
      <c r="U23" s="33">
        <f t="shared" si="6"/>
        <v>0</v>
      </c>
      <c r="V23" s="77">
        <f t="shared" si="7"/>
        <v>0</v>
      </c>
    </row>
    <row r="24" spans="1:21" ht="15">
      <c r="A24" s="40"/>
      <c r="B24" s="40"/>
      <c r="C24" s="41"/>
      <c r="D24" s="42"/>
      <c r="E24" s="40"/>
      <c r="F24" s="43"/>
      <c r="G24" s="43"/>
      <c r="H24" s="40"/>
      <c r="I24" s="43"/>
      <c r="J24" s="43"/>
      <c r="K24" s="43"/>
      <c r="L24" s="33">
        <f t="shared" si="1"/>
        <v>0</v>
      </c>
      <c r="M24" s="43"/>
      <c r="N24" s="43"/>
      <c r="O24" s="43"/>
      <c r="P24" s="34"/>
      <c r="Q24" s="37"/>
      <c r="R24" s="39"/>
      <c r="S24" s="39"/>
      <c r="T24" s="39"/>
      <c r="U24" s="39"/>
    </row>
    <row r="25" spans="1:21" s="49" customFormat="1" ht="23.25" customHeight="1">
      <c r="A25" s="25"/>
      <c r="B25" s="25"/>
      <c r="C25" s="91" t="s">
        <v>35</v>
      </c>
      <c r="D25" s="91"/>
      <c r="E25" s="91"/>
      <c r="F25" s="91"/>
      <c r="G25" s="44"/>
      <c r="H25" s="25"/>
      <c r="I25" s="25">
        <f>SUBTOTAL(9,I9:I24)</f>
        <v>469.2</v>
      </c>
      <c r="J25" s="25">
        <f>SUBTOTAL(9,J9:J24)</f>
        <v>484.25000000000006</v>
      </c>
      <c r="K25" s="44"/>
      <c r="L25" s="45">
        <f>SUBTOTAL(9,L9:L24)</f>
        <v>31476250</v>
      </c>
      <c r="M25" s="45">
        <f>SUBTOTAL(9,M9:M24)</f>
        <v>0</v>
      </c>
      <c r="N25" s="45">
        <f>SUBTOTAL(9,N9:N24)</f>
        <v>31476250</v>
      </c>
      <c r="O25" s="44"/>
      <c r="P25" s="46"/>
      <c r="Q25" s="47"/>
      <c r="R25" s="48">
        <f>SUBTOTAL(9,R9:R23)</f>
        <v>28541500</v>
      </c>
      <c r="S25" s="48">
        <f>SUBTOTAL(9,S9:S23)</f>
        <v>0</v>
      </c>
      <c r="T25" s="48">
        <f>SUBTOTAL(9,T9:T23)</f>
        <v>2934750.0000000005</v>
      </c>
      <c r="U25" s="48">
        <f>SUBTOTAL(9,U9:U23)</f>
        <v>0</v>
      </c>
    </row>
    <row r="27" spans="1:20" s="54" customFormat="1" ht="19.5" customHeight="1">
      <c r="A27" s="52"/>
      <c r="B27" s="52"/>
      <c r="C27" s="90" t="s">
        <v>91</v>
      </c>
      <c r="D27" s="90"/>
      <c r="E27" s="90"/>
      <c r="F27" s="53">
        <f>N25</f>
        <v>31476250</v>
      </c>
      <c r="G27" s="54" t="s">
        <v>92</v>
      </c>
      <c r="H27" s="52"/>
      <c r="P27" s="52"/>
      <c r="S27" s="55"/>
      <c r="T27" s="55"/>
    </row>
    <row r="28" spans="1:19" s="54" customFormat="1" ht="19.5" customHeight="1">
      <c r="A28" s="52"/>
      <c r="B28" s="52"/>
      <c r="C28" s="90" t="s">
        <v>93</v>
      </c>
      <c r="D28" s="90"/>
      <c r="E28" s="90"/>
      <c r="F28" s="81" t="str">
        <f>tien_so!C13</f>
        <v>Ba mươi mốt triệu bốn trăm bảy mươi sáu ngàn hai trăm năm mươi đồng./.</v>
      </c>
      <c r="G28" s="81"/>
      <c r="H28" s="81"/>
      <c r="I28" s="81"/>
      <c r="J28" s="81"/>
      <c r="K28" s="81"/>
      <c r="L28" s="81"/>
      <c r="M28" s="81"/>
      <c r="N28" s="81"/>
      <c r="O28" s="81"/>
      <c r="P28" s="52"/>
      <c r="S28" s="55"/>
    </row>
  </sheetData>
  <autoFilter ref="A8:U24"/>
  <mergeCells count="9">
    <mergeCell ref="C27:E27"/>
    <mergeCell ref="C28:E28"/>
    <mergeCell ref="F28:O28"/>
    <mergeCell ref="A1:E1"/>
    <mergeCell ref="A2:E2"/>
    <mergeCell ref="C25:F25"/>
    <mergeCell ref="A4:O4"/>
    <mergeCell ref="A5:O5"/>
    <mergeCell ref="A6:O6"/>
  </mergeCells>
  <printOptions/>
  <pageMargins left="0.23" right="0.17" top="0.51" bottom="0.49" header="0.27" footer="0.24"/>
  <pageSetup horizontalDpi="600" verticalDpi="600" orientation="landscape" paperSize="9" scale="68" r:id="rId1"/>
  <headerFooter alignWithMargins="0"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2019-10-01T03:46:22Z</cp:lastPrinted>
  <dcterms:created xsi:type="dcterms:W3CDTF">2006-09-16T00:00:00Z</dcterms:created>
  <dcterms:modified xsi:type="dcterms:W3CDTF">2019-10-14T08:42:14Z</dcterms:modified>
  <cp:category/>
  <cp:version/>
  <cp:contentType/>
  <cp:contentStatus/>
</cp:coreProperties>
</file>