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Thanh_Toan_Luong\Vuot gio\2025_2026\Ky_2_2025_2026\01_Co huu\"/>
    </mc:Choice>
  </mc:AlternateContent>
  <xr:revisionPtr revIDLastSave="0" documentId="13_ncr:1_{7D93381D-183E-4C00-A30B-733C42F9D56C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tien_so" sheetId="3" state="hidden" r:id="rId1"/>
    <sheet name="Tong_hop" sheetId="2" r:id="rId2"/>
    <sheet name="ngoai gio_II" sheetId="1" r:id="rId3"/>
  </sheets>
  <definedNames>
    <definedName name="_xlnm._FilterDatabase" localSheetId="2" hidden="1">'ngoai gio_II'!$A$7:$P$357</definedName>
    <definedName name="_xlnm._FilterDatabase" localSheetId="0" hidden="1">tien_so!#REF!</definedName>
    <definedName name="_xlnm._FilterDatabase" localSheetId="1" hidden="1">Tong_hop!$B$10:$L$139</definedName>
    <definedName name="CNV">#REF!</definedName>
    <definedName name="ngach">#REF!</definedName>
    <definedName name="pc">#REF!</definedName>
    <definedName name="_xlnm.Print_Area" localSheetId="2">'ngoai gio_II'!$A$1:$P$352</definedName>
    <definedName name="_xlnm.Print_Area" localSheetId="1">Tong_hop!$A$1:$L$121</definedName>
    <definedName name="_xlnm.Print_Titles" localSheetId="2">'ngoai gio_II'!$7:$7</definedName>
    <definedName name="_xlnm.Print_Titles" localSheetId="0">tien_so!#REF!</definedName>
    <definedName name="_xlnm.Print_Titles" localSheetId="1">Tong_hop!$10:$10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" i="2" l="1"/>
  <c r="G115" i="2"/>
  <c r="A115" i="2"/>
  <c r="J114" i="2"/>
  <c r="G114" i="2"/>
  <c r="A114" i="2"/>
  <c r="J113" i="2"/>
  <c r="G113" i="2"/>
  <c r="A113" i="2"/>
  <c r="J112" i="2"/>
  <c r="G112" i="2"/>
  <c r="A112" i="2"/>
  <c r="J111" i="2"/>
  <c r="G111" i="2"/>
  <c r="A111" i="2"/>
  <c r="J110" i="2"/>
  <c r="G110" i="2"/>
  <c r="A110" i="2"/>
  <c r="J109" i="2"/>
  <c r="G109" i="2"/>
  <c r="A109" i="2"/>
  <c r="J108" i="2"/>
  <c r="G108" i="2"/>
  <c r="A108" i="2"/>
  <c r="J107" i="2"/>
  <c r="G107" i="2"/>
  <c r="A107" i="2"/>
  <c r="J106" i="2"/>
  <c r="G106" i="2"/>
  <c r="A106" i="2"/>
  <c r="J105" i="2"/>
  <c r="G105" i="2"/>
  <c r="A105" i="2"/>
  <c r="J83" i="2"/>
  <c r="G83" i="2"/>
  <c r="A83" i="2"/>
  <c r="J82" i="2"/>
  <c r="G82" i="2"/>
  <c r="A82" i="2"/>
  <c r="J81" i="2"/>
  <c r="G81" i="2"/>
  <c r="A81" i="2"/>
  <c r="J80" i="2"/>
  <c r="G80" i="2"/>
  <c r="A80" i="2"/>
  <c r="J79" i="2"/>
  <c r="G79" i="2"/>
  <c r="A79" i="2"/>
  <c r="J78" i="2"/>
  <c r="G78" i="2"/>
  <c r="A78" i="2"/>
  <c r="J77" i="2"/>
  <c r="G77" i="2"/>
  <c r="A77" i="2"/>
  <c r="J76" i="2"/>
  <c r="G76" i="2"/>
  <c r="A76" i="2"/>
  <c r="J75" i="2"/>
  <c r="G75" i="2"/>
  <c r="A75" i="2"/>
  <c r="J74" i="2"/>
  <c r="G74" i="2"/>
  <c r="A74" i="2"/>
  <c r="J73" i="2"/>
  <c r="G73" i="2"/>
  <c r="A73" i="2"/>
  <c r="J72" i="2"/>
  <c r="G72" i="2"/>
  <c r="A72" i="2"/>
  <c r="J71" i="2"/>
  <c r="G71" i="2"/>
  <c r="A71" i="2"/>
  <c r="J70" i="2"/>
  <c r="G70" i="2"/>
  <c r="A70" i="2"/>
  <c r="J69" i="2"/>
  <c r="G69" i="2"/>
  <c r="A69" i="2"/>
  <c r="J68" i="2"/>
  <c r="G68" i="2"/>
  <c r="A68" i="2"/>
  <c r="J67" i="2"/>
  <c r="G67" i="2"/>
  <c r="A67" i="2"/>
  <c r="J66" i="2"/>
  <c r="G66" i="2"/>
  <c r="A66" i="2"/>
  <c r="J65" i="2"/>
  <c r="G65" i="2"/>
  <c r="A65" i="2"/>
  <c r="J64" i="2"/>
  <c r="G64" i="2"/>
  <c r="A64" i="2"/>
  <c r="J63" i="2"/>
  <c r="G63" i="2"/>
  <c r="A63" i="2"/>
  <c r="J346" i="1"/>
  <c r="A346" i="1"/>
  <c r="J345" i="1"/>
  <c r="A345" i="1"/>
  <c r="J344" i="1"/>
  <c r="L344" i="1" s="1"/>
  <c r="A344" i="1"/>
  <c r="J343" i="1"/>
  <c r="A343" i="1"/>
  <c r="J342" i="1"/>
  <c r="A342" i="1"/>
  <c r="J341" i="1"/>
  <c r="L341" i="1" s="1"/>
  <c r="A341" i="1"/>
  <c r="J340" i="1"/>
  <c r="A340" i="1"/>
  <c r="J339" i="1"/>
  <c r="L339" i="1" s="1"/>
  <c r="A339" i="1"/>
  <c r="J338" i="1"/>
  <c r="A338" i="1"/>
  <c r="J337" i="1"/>
  <c r="A337" i="1"/>
  <c r="J336" i="1"/>
  <c r="A336" i="1"/>
  <c r="J335" i="1"/>
  <c r="L335" i="1" s="1"/>
  <c r="A335" i="1"/>
  <c r="J334" i="1"/>
  <c r="A334" i="1"/>
  <c r="J333" i="1"/>
  <c r="A333" i="1"/>
  <c r="J332" i="1"/>
  <c r="A332" i="1"/>
  <c r="J331" i="1"/>
  <c r="A331" i="1"/>
  <c r="J330" i="1"/>
  <c r="L330" i="1" s="1"/>
  <c r="A330" i="1"/>
  <c r="J329" i="1"/>
  <c r="A329" i="1"/>
  <c r="J328" i="1"/>
  <c r="A328" i="1"/>
  <c r="J327" i="1"/>
  <c r="L327" i="1" s="1"/>
  <c r="A327" i="1"/>
  <c r="J326" i="1"/>
  <c r="L326" i="1" s="1"/>
  <c r="A326" i="1"/>
  <c r="J325" i="1"/>
  <c r="A325" i="1"/>
  <c r="J324" i="1"/>
  <c r="A324" i="1"/>
  <c r="J323" i="1"/>
  <c r="A323" i="1"/>
  <c r="J322" i="1"/>
  <c r="A322" i="1"/>
  <c r="J321" i="1"/>
  <c r="A321" i="1"/>
  <c r="J320" i="1"/>
  <c r="A320" i="1"/>
  <c r="J319" i="1"/>
  <c r="L319" i="1" s="1"/>
  <c r="A319" i="1"/>
  <c r="J318" i="1"/>
  <c r="L318" i="1" s="1"/>
  <c r="A318" i="1"/>
  <c r="J317" i="1"/>
  <c r="I111" i="2" s="1"/>
  <c r="A317" i="1"/>
  <c r="J316" i="1"/>
  <c r="A316" i="1"/>
  <c r="J315" i="1"/>
  <c r="L315" i="1" s="1"/>
  <c r="A315" i="1"/>
  <c r="J314" i="1"/>
  <c r="A314" i="1"/>
  <c r="J313" i="1"/>
  <c r="L313" i="1" s="1"/>
  <c r="A313" i="1"/>
  <c r="J312" i="1"/>
  <c r="A312" i="1"/>
  <c r="J311" i="1"/>
  <c r="A311" i="1"/>
  <c r="J310" i="1"/>
  <c r="L310" i="1" s="1"/>
  <c r="A310" i="1"/>
  <c r="J309" i="1"/>
  <c r="L309" i="1" s="1"/>
  <c r="A309" i="1"/>
  <c r="J308" i="1"/>
  <c r="A308" i="1"/>
  <c r="J307" i="1"/>
  <c r="L307" i="1" s="1"/>
  <c r="A307" i="1"/>
  <c r="J306" i="1"/>
  <c r="L306" i="1" s="1"/>
  <c r="A306" i="1"/>
  <c r="J305" i="1"/>
  <c r="A305" i="1"/>
  <c r="J304" i="1"/>
  <c r="A304" i="1"/>
  <c r="J303" i="1"/>
  <c r="A303" i="1"/>
  <c r="J302" i="1"/>
  <c r="A302" i="1"/>
  <c r="J301" i="1"/>
  <c r="L301" i="1" s="1"/>
  <c r="A301" i="1"/>
  <c r="J300" i="1"/>
  <c r="A300" i="1"/>
  <c r="J299" i="1"/>
  <c r="A299" i="1"/>
  <c r="J298" i="1"/>
  <c r="A298" i="1"/>
  <c r="J297" i="1"/>
  <c r="A297" i="1"/>
  <c r="J296" i="1"/>
  <c r="L296" i="1" s="1"/>
  <c r="A296" i="1"/>
  <c r="J295" i="1"/>
  <c r="A295" i="1"/>
  <c r="J294" i="1"/>
  <c r="A294" i="1"/>
  <c r="J293" i="1"/>
  <c r="L293" i="1" s="1"/>
  <c r="A293" i="1"/>
  <c r="J292" i="1"/>
  <c r="A292" i="1"/>
  <c r="J291" i="1"/>
  <c r="A291" i="1"/>
  <c r="J290" i="1"/>
  <c r="A290" i="1"/>
  <c r="J289" i="1"/>
  <c r="A289" i="1"/>
  <c r="J288" i="1"/>
  <c r="A288" i="1"/>
  <c r="J287" i="1"/>
  <c r="L287" i="1" s="1"/>
  <c r="A287" i="1"/>
  <c r="J286" i="1"/>
  <c r="A286" i="1"/>
  <c r="J285" i="1"/>
  <c r="L285" i="1" s="1"/>
  <c r="A285" i="1"/>
  <c r="J284" i="1"/>
  <c r="A284" i="1"/>
  <c r="J283" i="1"/>
  <c r="L283" i="1" s="1"/>
  <c r="A283" i="1"/>
  <c r="J282" i="1"/>
  <c r="A282" i="1"/>
  <c r="J281" i="1"/>
  <c r="A281" i="1"/>
  <c r="G11" i="2"/>
  <c r="J104" i="2"/>
  <c r="G104" i="2"/>
  <c r="A104" i="2"/>
  <c r="J103" i="2"/>
  <c r="G103" i="2"/>
  <c r="A103" i="2"/>
  <c r="J102" i="2"/>
  <c r="G102" i="2"/>
  <c r="A102" i="2"/>
  <c r="J101" i="2"/>
  <c r="G101" i="2"/>
  <c r="A101" i="2"/>
  <c r="J100" i="2"/>
  <c r="G100" i="2"/>
  <c r="A100" i="2"/>
  <c r="J99" i="2"/>
  <c r="G99" i="2"/>
  <c r="A99" i="2"/>
  <c r="J98" i="2"/>
  <c r="G98" i="2"/>
  <c r="A98" i="2"/>
  <c r="J97" i="2"/>
  <c r="G97" i="2"/>
  <c r="A97" i="2"/>
  <c r="J96" i="2"/>
  <c r="G96" i="2"/>
  <c r="A96" i="2"/>
  <c r="J95" i="2"/>
  <c r="G95" i="2"/>
  <c r="A95" i="2"/>
  <c r="J94" i="2"/>
  <c r="G94" i="2"/>
  <c r="A94" i="2"/>
  <c r="J93" i="2"/>
  <c r="G93" i="2"/>
  <c r="A93" i="2"/>
  <c r="J92" i="2"/>
  <c r="G92" i="2"/>
  <c r="A92" i="2"/>
  <c r="J91" i="2"/>
  <c r="G91" i="2"/>
  <c r="A91" i="2"/>
  <c r="J90" i="2"/>
  <c r="G90" i="2"/>
  <c r="A90" i="2"/>
  <c r="J89" i="2"/>
  <c r="G89" i="2"/>
  <c r="A89" i="2"/>
  <c r="J255" i="1"/>
  <c r="L255" i="1" s="1"/>
  <c r="A255" i="1"/>
  <c r="J254" i="1"/>
  <c r="L254" i="1" s="1"/>
  <c r="A254" i="1"/>
  <c r="J253" i="1"/>
  <c r="A253" i="1"/>
  <c r="J252" i="1"/>
  <c r="A252" i="1"/>
  <c r="J251" i="1"/>
  <c r="A251" i="1"/>
  <c r="J250" i="1"/>
  <c r="A250" i="1"/>
  <c r="J249" i="1"/>
  <c r="L249" i="1" s="1"/>
  <c r="A249" i="1"/>
  <c r="J248" i="1"/>
  <c r="A248" i="1"/>
  <c r="J247" i="1"/>
  <c r="L247" i="1" s="1"/>
  <c r="A247" i="1"/>
  <c r="J246" i="1"/>
  <c r="A246" i="1"/>
  <c r="J245" i="1"/>
  <c r="L245" i="1" s="1"/>
  <c r="A245" i="1"/>
  <c r="J244" i="1"/>
  <c r="A244" i="1"/>
  <c r="J243" i="1"/>
  <c r="A243" i="1"/>
  <c r="J242" i="1"/>
  <c r="A242" i="1"/>
  <c r="J241" i="1"/>
  <c r="L241" i="1" s="1"/>
  <c r="A241" i="1"/>
  <c r="J240" i="1"/>
  <c r="A240" i="1"/>
  <c r="J239" i="1"/>
  <c r="L239" i="1" s="1"/>
  <c r="A239" i="1"/>
  <c r="J238" i="1"/>
  <c r="A238" i="1"/>
  <c r="J237" i="1"/>
  <c r="L237" i="1" s="1"/>
  <c r="A237" i="1"/>
  <c r="J236" i="1"/>
  <c r="A236" i="1"/>
  <c r="J235" i="1"/>
  <c r="A235" i="1"/>
  <c r="J234" i="1"/>
  <c r="A234" i="1"/>
  <c r="J233" i="1"/>
  <c r="L233" i="1" s="1"/>
  <c r="A233" i="1"/>
  <c r="J232" i="1"/>
  <c r="A232" i="1"/>
  <c r="J231" i="1"/>
  <c r="L231" i="1" s="1"/>
  <c r="A231" i="1"/>
  <c r="J230" i="1"/>
  <c r="L230" i="1" s="1"/>
  <c r="A230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J256" i="1"/>
  <c r="L256" i="1" s="1"/>
  <c r="J229" i="1"/>
  <c r="J228" i="1"/>
  <c r="L228" i="1" s="1"/>
  <c r="J227" i="1"/>
  <c r="L227" i="1" s="1"/>
  <c r="J226" i="1"/>
  <c r="L226" i="1" s="1"/>
  <c r="J225" i="1"/>
  <c r="L225" i="1" s="1"/>
  <c r="J224" i="1"/>
  <c r="L224" i="1" s="1"/>
  <c r="J223" i="1"/>
  <c r="L223" i="1" s="1"/>
  <c r="J222" i="1"/>
  <c r="J221" i="1"/>
  <c r="L221" i="1" s="1"/>
  <c r="J220" i="1"/>
  <c r="J219" i="1"/>
  <c r="L219" i="1" s="1"/>
  <c r="J218" i="1"/>
  <c r="J217" i="1"/>
  <c r="L217" i="1" s="1"/>
  <c r="J216" i="1"/>
  <c r="L216" i="1" s="1"/>
  <c r="J215" i="1"/>
  <c r="L215" i="1" s="1"/>
  <c r="J214" i="1"/>
  <c r="J213" i="1"/>
  <c r="L213" i="1" s="1"/>
  <c r="J212" i="1"/>
  <c r="J211" i="1"/>
  <c r="L211" i="1" s="1"/>
  <c r="J210" i="1"/>
  <c r="J209" i="1"/>
  <c r="L209" i="1" s="1"/>
  <c r="J208" i="1"/>
  <c r="L208" i="1" s="1"/>
  <c r="J207" i="1"/>
  <c r="L207" i="1" s="1"/>
  <c r="J206" i="1"/>
  <c r="J205" i="1"/>
  <c r="L205" i="1" s="1"/>
  <c r="J88" i="2"/>
  <c r="G88" i="2"/>
  <c r="A88" i="2"/>
  <c r="J87" i="2"/>
  <c r="G87" i="2"/>
  <c r="A87" i="2"/>
  <c r="J86" i="2"/>
  <c r="G86" i="2"/>
  <c r="A86" i="2"/>
  <c r="J85" i="2"/>
  <c r="G85" i="2"/>
  <c r="A85" i="2"/>
  <c r="J84" i="2"/>
  <c r="G84" i="2"/>
  <c r="A84" i="2"/>
  <c r="J62" i="2"/>
  <c r="G62" i="2"/>
  <c r="A62" i="2"/>
  <c r="J61" i="2"/>
  <c r="G61" i="2"/>
  <c r="A61" i="2"/>
  <c r="J60" i="2"/>
  <c r="G60" i="2"/>
  <c r="A60" i="2"/>
  <c r="J59" i="2"/>
  <c r="G59" i="2"/>
  <c r="A59" i="2"/>
  <c r="J58" i="2"/>
  <c r="G58" i="2"/>
  <c r="A58" i="2"/>
  <c r="J57" i="2"/>
  <c r="G57" i="2"/>
  <c r="A57" i="2"/>
  <c r="J56" i="2"/>
  <c r="G56" i="2"/>
  <c r="A56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11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J42" i="2"/>
  <c r="G42" i="2"/>
  <c r="J41" i="2"/>
  <c r="G41" i="2"/>
  <c r="J40" i="2"/>
  <c r="G40" i="2"/>
  <c r="J39" i="2"/>
  <c r="G39" i="2"/>
  <c r="J38" i="2"/>
  <c r="G38" i="2"/>
  <c r="J37" i="2"/>
  <c r="G37" i="2"/>
  <c r="J36" i="2"/>
  <c r="G36" i="2"/>
  <c r="J35" i="2"/>
  <c r="G35" i="2"/>
  <c r="J34" i="2"/>
  <c r="G34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19" i="2"/>
  <c r="G19" i="2"/>
  <c r="J18" i="2"/>
  <c r="G18" i="2"/>
  <c r="J17" i="2"/>
  <c r="G17" i="2"/>
  <c r="J14" i="2"/>
  <c r="G14" i="2"/>
  <c r="J13" i="2"/>
  <c r="G13" i="2"/>
  <c r="J12" i="2"/>
  <c r="G12" i="2"/>
  <c r="J20" i="2"/>
  <c r="G20" i="2"/>
  <c r="J16" i="2"/>
  <c r="G16" i="2"/>
  <c r="J15" i="2"/>
  <c r="G15" i="2"/>
  <c r="J23" i="2"/>
  <c r="G23" i="2"/>
  <c r="J22" i="2"/>
  <c r="G22" i="2"/>
  <c r="J21" i="2"/>
  <c r="G21" i="2"/>
  <c r="J76" i="1"/>
  <c r="L76" i="1" s="1"/>
  <c r="J75" i="1"/>
  <c r="L75" i="1" s="1"/>
  <c r="J74" i="1"/>
  <c r="L74" i="1" s="1"/>
  <c r="J73" i="1"/>
  <c r="J72" i="1"/>
  <c r="J71" i="1"/>
  <c r="L71" i="1" s="1"/>
  <c r="J170" i="1"/>
  <c r="J169" i="1"/>
  <c r="L169" i="1" s="1"/>
  <c r="J168" i="1"/>
  <c r="L168" i="1" s="1"/>
  <c r="J167" i="1"/>
  <c r="L167" i="1" s="1"/>
  <c r="J166" i="1"/>
  <c r="L166" i="1" s="1"/>
  <c r="J165" i="1"/>
  <c r="J201" i="1"/>
  <c r="J200" i="1"/>
  <c r="J199" i="1"/>
  <c r="J164" i="1"/>
  <c r="J163" i="1"/>
  <c r="L163" i="1" s="1"/>
  <c r="J162" i="1"/>
  <c r="J161" i="1"/>
  <c r="L161" i="1" s="1"/>
  <c r="J160" i="1"/>
  <c r="L160" i="1" s="1"/>
  <c r="J159" i="1"/>
  <c r="L159" i="1" s="1"/>
  <c r="J158" i="1"/>
  <c r="L158" i="1" s="1"/>
  <c r="J157" i="1"/>
  <c r="J156" i="1"/>
  <c r="J155" i="1"/>
  <c r="L155" i="1" s="1"/>
  <c r="J154" i="1"/>
  <c r="J153" i="1"/>
  <c r="L153" i="1" s="1"/>
  <c r="J152" i="1"/>
  <c r="J151" i="1"/>
  <c r="J150" i="1"/>
  <c r="L150" i="1" s="1"/>
  <c r="J149" i="1"/>
  <c r="L149" i="1" s="1"/>
  <c r="J148" i="1"/>
  <c r="J147" i="1"/>
  <c r="L147" i="1" s="1"/>
  <c r="J198" i="1"/>
  <c r="J197" i="1"/>
  <c r="L197" i="1" s="1"/>
  <c r="J196" i="1"/>
  <c r="L196" i="1" s="1"/>
  <c r="J146" i="1"/>
  <c r="L146" i="1" s="1"/>
  <c r="J145" i="1"/>
  <c r="L145" i="1" s="1"/>
  <c r="J144" i="1"/>
  <c r="L144" i="1" s="1"/>
  <c r="J143" i="1"/>
  <c r="L143" i="1" s="1"/>
  <c r="J142" i="1"/>
  <c r="L142" i="1" s="1"/>
  <c r="J141" i="1"/>
  <c r="J140" i="1"/>
  <c r="L140" i="1" s="1"/>
  <c r="J139" i="1"/>
  <c r="L139" i="1" s="1"/>
  <c r="J138" i="1"/>
  <c r="L138" i="1" s="1"/>
  <c r="J137" i="1"/>
  <c r="J136" i="1"/>
  <c r="L136" i="1" s="1"/>
  <c r="J135" i="1"/>
  <c r="J134" i="1"/>
  <c r="L134" i="1" s="1"/>
  <c r="J133" i="1"/>
  <c r="J132" i="1"/>
  <c r="J131" i="1"/>
  <c r="J130" i="1"/>
  <c r="L130" i="1" s="1"/>
  <c r="J129" i="1"/>
  <c r="L129" i="1" s="1"/>
  <c r="J128" i="1"/>
  <c r="L128" i="1" s="1"/>
  <c r="J127" i="1"/>
  <c r="J126" i="1"/>
  <c r="L126" i="1" s="1"/>
  <c r="J125" i="1"/>
  <c r="J124" i="1"/>
  <c r="J123" i="1"/>
  <c r="L123" i="1" s="1"/>
  <c r="J31" i="1"/>
  <c r="L31" i="1" s="1"/>
  <c r="J30" i="1"/>
  <c r="L30" i="1" s="1"/>
  <c r="J29" i="1"/>
  <c r="L29" i="1" s="1"/>
  <c r="J28" i="1"/>
  <c r="J20" i="1"/>
  <c r="J19" i="1"/>
  <c r="L19" i="1" s="1"/>
  <c r="J18" i="1"/>
  <c r="L18" i="1" s="1"/>
  <c r="J17" i="1"/>
  <c r="L17" i="1" s="1"/>
  <c r="J16" i="1"/>
  <c r="L16" i="1" s="1"/>
  <c r="J15" i="1"/>
  <c r="J14" i="1"/>
  <c r="L14" i="1" s="1"/>
  <c r="J13" i="1"/>
  <c r="J12" i="1"/>
  <c r="J44" i="1"/>
  <c r="J43" i="1"/>
  <c r="J42" i="1"/>
  <c r="J280" i="1"/>
  <c r="L280" i="1" s="1"/>
  <c r="J279" i="1"/>
  <c r="L279" i="1" s="1"/>
  <c r="J278" i="1"/>
  <c r="L278" i="1" s="1"/>
  <c r="J277" i="1"/>
  <c r="J276" i="1"/>
  <c r="J275" i="1"/>
  <c r="L275" i="1" s="1"/>
  <c r="J274" i="1"/>
  <c r="J273" i="1"/>
  <c r="L273" i="1" s="1"/>
  <c r="J272" i="1"/>
  <c r="L272" i="1" s="1"/>
  <c r="J271" i="1"/>
  <c r="L271" i="1" s="1"/>
  <c r="J270" i="1"/>
  <c r="L270" i="1" s="1"/>
  <c r="J269" i="1"/>
  <c r="J268" i="1"/>
  <c r="L268" i="1" s="1"/>
  <c r="J267" i="1"/>
  <c r="L267" i="1" s="1"/>
  <c r="J266" i="1"/>
  <c r="J27" i="1"/>
  <c r="J26" i="1"/>
  <c r="L26" i="1" s="1"/>
  <c r="J25" i="1"/>
  <c r="L25" i="1" s="1"/>
  <c r="J100" i="1"/>
  <c r="L100" i="1" s="1"/>
  <c r="J99" i="1"/>
  <c r="L99" i="1" s="1"/>
  <c r="J98" i="1"/>
  <c r="J97" i="1"/>
  <c r="L97" i="1" s="1"/>
  <c r="J96" i="1"/>
  <c r="J95" i="1"/>
  <c r="L95" i="1" s="1"/>
  <c r="J94" i="1"/>
  <c r="L94" i="1" s="1"/>
  <c r="J93" i="1"/>
  <c r="L93" i="1" s="1"/>
  <c r="J92" i="1"/>
  <c r="L92" i="1" s="1"/>
  <c r="J91" i="1"/>
  <c r="J90" i="1"/>
  <c r="J89" i="1"/>
  <c r="J88" i="1"/>
  <c r="J87" i="1"/>
  <c r="J86" i="1"/>
  <c r="J85" i="1"/>
  <c r="J84" i="1"/>
  <c r="L84" i="1" s="1"/>
  <c r="J83" i="1"/>
  <c r="L83" i="1" s="1"/>
  <c r="J82" i="1"/>
  <c r="J81" i="1"/>
  <c r="J80" i="1"/>
  <c r="J64" i="1"/>
  <c r="L64" i="1" s="1"/>
  <c r="J63" i="1"/>
  <c r="J62" i="1"/>
  <c r="J61" i="1"/>
  <c r="L61" i="1" s="1"/>
  <c r="J60" i="1"/>
  <c r="L60" i="1" s="1"/>
  <c r="J59" i="1"/>
  <c r="J24" i="1"/>
  <c r="J23" i="1"/>
  <c r="J22" i="1"/>
  <c r="L22" i="1" s="1"/>
  <c r="J21" i="1"/>
  <c r="J195" i="1"/>
  <c r="J194" i="1"/>
  <c r="L194" i="1" s="1"/>
  <c r="J193" i="1"/>
  <c r="L193" i="1" s="1"/>
  <c r="J192" i="1"/>
  <c r="J191" i="1"/>
  <c r="J190" i="1"/>
  <c r="L190" i="1" s="1"/>
  <c r="J189" i="1"/>
  <c r="J188" i="1"/>
  <c r="J187" i="1"/>
  <c r="J186" i="1"/>
  <c r="L186" i="1" s="1"/>
  <c r="J185" i="1"/>
  <c r="L185" i="1" s="1"/>
  <c r="A9" i="1"/>
  <c r="A8" i="1"/>
  <c r="J9" i="1"/>
  <c r="L9" i="1" s="1"/>
  <c r="J8" i="1"/>
  <c r="J41" i="1"/>
  <c r="J40" i="1"/>
  <c r="L40" i="1" s="1"/>
  <c r="J39" i="1"/>
  <c r="L39" i="1" s="1"/>
  <c r="J38" i="1"/>
  <c r="J37" i="1"/>
  <c r="L37" i="1" s="1"/>
  <c r="J36" i="1"/>
  <c r="J35" i="1"/>
  <c r="L35" i="1" s="1"/>
  <c r="J34" i="1"/>
  <c r="J33" i="1"/>
  <c r="J32" i="1"/>
  <c r="L32" i="1" s="1"/>
  <c r="J122" i="1"/>
  <c r="J121" i="1"/>
  <c r="L121" i="1" s="1"/>
  <c r="J120" i="1"/>
  <c r="L120" i="1" s="1"/>
  <c r="J119" i="1"/>
  <c r="J118" i="1"/>
  <c r="L118" i="1" s="1"/>
  <c r="J117" i="1"/>
  <c r="J116" i="1"/>
  <c r="L116" i="1" s="1"/>
  <c r="J49" i="1"/>
  <c r="J48" i="1"/>
  <c r="L48" i="1" s="1"/>
  <c r="J47" i="1"/>
  <c r="J46" i="1"/>
  <c r="J45" i="1"/>
  <c r="L45" i="1" s="1"/>
  <c r="J70" i="1"/>
  <c r="J69" i="1"/>
  <c r="J68" i="1"/>
  <c r="L68" i="1" s="1"/>
  <c r="J67" i="1"/>
  <c r="J66" i="1"/>
  <c r="J65" i="1"/>
  <c r="J179" i="1"/>
  <c r="I77" i="2" s="1"/>
  <c r="J178" i="1"/>
  <c r="L178" i="1" s="1"/>
  <c r="J177" i="1"/>
  <c r="J176" i="1"/>
  <c r="J175" i="1"/>
  <c r="J174" i="1"/>
  <c r="J173" i="1"/>
  <c r="J172" i="1"/>
  <c r="L172" i="1" s="1"/>
  <c r="J171" i="1"/>
  <c r="L171" i="1" s="1"/>
  <c r="J115" i="1"/>
  <c r="J114" i="1"/>
  <c r="L114" i="1" s="1"/>
  <c r="J113" i="1"/>
  <c r="L113" i="1" s="1"/>
  <c r="J112" i="1"/>
  <c r="J111" i="1"/>
  <c r="L111" i="1" s="1"/>
  <c r="J110" i="1"/>
  <c r="J109" i="1"/>
  <c r="J108" i="1"/>
  <c r="L108" i="1" s="1"/>
  <c r="J107" i="1"/>
  <c r="J106" i="1"/>
  <c r="L106" i="1" s="1"/>
  <c r="J105" i="1"/>
  <c r="L105" i="1" s="1"/>
  <c r="J265" i="1"/>
  <c r="J264" i="1"/>
  <c r="L264" i="1" s="1"/>
  <c r="J263" i="1"/>
  <c r="J262" i="1"/>
  <c r="J261" i="1"/>
  <c r="L261" i="1" s="1"/>
  <c r="J260" i="1"/>
  <c r="J259" i="1"/>
  <c r="J258" i="1"/>
  <c r="J257" i="1"/>
  <c r="L257" i="1" s="1"/>
  <c r="J204" i="1"/>
  <c r="L204" i="1" s="1"/>
  <c r="J203" i="1"/>
  <c r="J202" i="1"/>
  <c r="J104" i="1"/>
  <c r="L104" i="1" s="1"/>
  <c r="J103" i="1"/>
  <c r="J102" i="1"/>
  <c r="J101" i="1"/>
  <c r="J79" i="1"/>
  <c r="L79" i="1" s="1"/>
  <c r="J78" i="1"/>
  <c r="L78" i="1" s="1"/>
  <c r="J24" i="2"/>
  <c r="J25" i="2"/>
  <c r="J26" i="2"/>
  <c r="J11" i="2"/>
  <c r="K348" i="1"/>
  <c r="J184" i="1"/>
  <c r="L184" i="1" s="1"/>
  <c r="J183" i="1"/>
  <c r="L183" i="1" s="1"/>
  <c r="J182" i="1"/>
  <c r="L182" i="1" s="1"/>
  <c r="J181" i="1"/>
  <c r="L181" i="1" s="1"/>
  <c r="J180" i="1"/>
  <c r="L180" i="1" s="1"/>
  <c r="J55" i="1"/>
  <c r="J54" i="1"/>
  <c r="L54" i="1" s="1"/>
  <c r="J53" i="1"/>
  <c r="L53" i="1" s="1"/>
  <c r="J58" i="1"/>
  <c r="L58" i="1" s="1"/>
  <c r="J57" i="1"/>
  <c r="L57" i="1" s="1"/>
  <c r="J56" i="1"/>
  <c r="L56" i="1" s="1"/>
  <c r="J52" i="1"/>
  <c r="L52" i="1" s="1"/>
  <c r="J51" i="1"/>
  <c r="L51" i="1" s="1"/>
  <c r="J50" i="1"/>
  <c r="L50" i="1" s="1"/>
  <c r="J11" i="1"/>
  <c r="L11" i="1" s="1"/>
  <c r="G26" i="2"/>
  <c r="G25" i="2"/>
  <c r="G24" i="2"/>
  <c r="C8" i="2"/>
  <c r="D8" i="2" s="1"/>
  <c r="E8" i="2" s="1"/>
  <c r="F8" i="2" s="1"/>
  <c r="G8" i="2" s="1"/>
  <c r="H8" i="2" s="1"/>
  <c r="I8" i="2" s="1"/>
  <c r="J8" i="2" s="1"/>
  <c r="K8" i="2" s="1"/>
  <c r="L8" i="2" s="1"/>
  <c r="J77" i="1"/>
  <c r="L77" i="1" s="1"/>
  <c r="J10" i="1"/>
  <c r="L10" i="1" s="1"/>
  <c r="K138" i="2"/>
  <c r="J136" i="2"/>
  <c r="J138" i="2"/>
  <c r="I138" i="2"/>
  <c r="G138" i="2"/>
  <c r="H348" i="1"/>
  <c r="B15" i="3"/>
  <c r="C15" i="3" s="1"/>
  <c r="B22" i="3"/>
  <c r="C22" i="3" s="1"/>
  <c r="G136" i="2"/>
  <c r="C27" i="3"/>
  <c r="I136" i="2"/>
  <c r="K136" i="2"/>
  <c r="I64" i="2" l="1"/>
  <c r="I114" i="2"/>
  <c r="I115" i="2"/>
  <c r="I72" i="2"/>
  <c r="L332" i="1"/>
  <c r="I76" i="2"/>
  <c r="I81" i="2"/>
  <c r="I66" i="2"/>
  <c r="I106" i="2"/>
  <c r="I79" i="2"/>
  <c r="I68" i="2"/>
  <c r="I70" i="2"/>
  <c r="I74" i="2"/>
  <c r="I78" i="2"/>
  <c r="I80" i="2"/>
  <c r="I82" i="2"/>
  <c r="I105" i="2"/>
  <c r="I107" i="2"/>
  <c r="I109" i="2"/>
  <c r="I113" i="2"/>
  <c r="I63" i="2"/>
  <c r="I65" i="2"/>
  <c r="I67" i="2"/>
  <c r="I69" i="2"/>
  <c r="I71" i="2"/>
  <c r="I73" i="2"/>
  <c r="I75" i="2"/>
  <c r="I83" i="2"/>
  <c r="I108" i="2"/>
  <c r="I110" i="2"/>
  <c r="I112" i="2"/>
  <c r="J134" i="2"/>
  <c r="G135" i="2"/>
  <c r="G134" i="2"/>
  <c r="J137" i="2"/>
  <c r="J123" i="2"/>
  <c r="J135" i="2"/>
  <c r="L345" i="1"/>
  <c r="L338" i="1"/>
  <c r="L343" i="1"/>
  <c r="L346" i="1"/>
  <c r="L331" i="1"/>
  <c r="K109" i="2" s="1"/>
  <c r="L340" i="1"/>
  <c r="L342" i="1"/>
  <c r="L329" i="1"/>
  <c r="L337" i="1"/>
  <c r="L334" i="1"/>
  <c r="L328" i="1"/>
  <c r="L336" i="1"/>
  <c r="L321" i="1"/>
  <c r="L323" i="1"/>
  <c r="L325" i="1"/>
  <c r="L333" i="1"/>
  <c r="L308" i="1"/>
  <c r="L317" i="1"/>
  <c r="L298" i="1"/>
  <c r="L305" i="1"/>
  <c r="L312" i="1"/>
  <c r="L320" i="1"/>
  <c r="L314" i="1"/>
  <c r="L322" i="1"/>
  <c r="L304" i="1"/>
  <c r="L311" i="1"/>
  <c r="L297" i="1"/>
  <c r="L316" i="1"/>
  <c r="L324" i="1"/>
  <c r="I98" i="2"/>
  <c r="L295" i="1"/>
  <c r="L303" i="1"/>
  <c r="L292" i="1"/>
  <c r="L300" i="1"/>
  <c r="I104" i="2"/>
  <c r="I92" i="2"/>
  <c r="L294" i="1"/>
  <c r="L302" i="1"/>
  <c r="I91" i="2"/>
  <c r="I96" i="2"/>
  <c r="L282" i="1"/>
  <c r="L291" i="1"/>
  <c r="L299" i="1"/>
  <c r="L284" i="1"/>
  <c r="I95" i="2"/>
  <c r="I103" i="2"/>
  <c r="L281" i="1"/>
  <c r="L289" i="1"/>
  <c r="I100" i="2"/>
  <c r="L286" i="1"/>
  <c r="I94" i="2"/>
  <c r="I102" i="2"/>
  <c r="L288" i="1"/>
  <c r="I33" i="2"/>
  <c r="I97" i="2"/>
  <c r="I43" i="2"/>
  <c r="I99" i="2"/>
  <c r="I85" i="2"/>
  <c r="I89" i="2"/>
  <c r="L290" i="1"/>
  <c r="I54" i="2"/>
  <c r="I93" i="2"/>
  <c r="I101" i="2"/>
  <c r="I20" i="2"/>
  <c r="I90" i="2"/>
  <c r="G126" i="2"/>
  <c r="J126" i="2"/>
  <c r="L252" i="1"/>
  <c r="L244" i="1"/>
  <c r="I55" i="2"/>
  <c r="L246" i="1"/>
  <c r="L236" i="1"/>
  <c r="I46" i="2"/>
  <c r="L238" i="1"/>
  <c r="L253" i="1"/>
  <c r="L220" i="1"/>
  <c r="L235" i="1"/>
  <c r="L243" i="1"/>
  <c r="L251" i="1"/>
  <c r="I36" i="2"/>
  <c r="I59" i="2"/>
  <c r="I52" i="2"/>
  <c r="I27" i="2"/>
  <c r="I32" i="2"/>
  <c r="I84" i="2"/>
  <c r="L232" i="1"/>
  <c r="L240" i="1"/>
  <c r="L248" i="1"/>
  <c r="I29" i="2"/>
  <c r="I45" i="2"/>
  <c r="I47" i="2"/>
  <c r="I49" i="2"/>
  <c r="L234" i="1"/>
  <c r="L242" i="1"/>
  <c r="L250" i="1"/>
  <c r="I51" i="2"/>
  <c r="I34" i="2"/>
  <c r="I12" i="2"/>
  <c r="I16" i="2"/>
  <c r="I61" i="2"/>
  <c r="I41" i="2"/>
  <c r="I18" i="2"/>
  <c r="I58" i="2"/>
  <c r="L229" i="1"/>
  <c r="I21" i="2"/>
  <c r="I23" i="2"/>
  <c r="I14" i="2"/>
  <c r="I31" i="2"/>
  <c r="I35" i="2"/>
  <c r="I37" i="2"/>
  <c r="J131" i="2"/>
  <c r="I87" i="2"/>
  <c r="L210" i="1"/>
  <c r="L218" i="1"/>
  <c r="I39" i="2"/>
  <c r="I50" i="2"/>
  <c r="I60" i="2"/>
  <c r="L212" i="1"/>
  <c r="I22" i="2"/>
  <c r="I15" i="2"/>
  <c r="I13" i="2"/>
  <c r="I17" i="2"/>
  <c r="I19" i="2"/>
  <c r="I28" i="2"/>
  <c r="I30" i="2"/>
  <c r="I38" i="2"/>
  <c r="I40" i="2"/>
  <c r="I42" i="2"/>
  <c r="I44" i="2"/>
  <c r="I48" i="2"/>
  <c r="I53" i="2"/>
  <c r="I57" i="2"/>
  <c r="I86" i="2"/>
  <c r="L206" i="1"/>
  <c r="L214" i="1"/>
  <c r="L222" i="1"/>
  <c r="I62" i="2"/>
  <c r="I88" i="2"/>
  <c r="I56" i="2"/>
  <c r="J128" i="2"/>
  <c r="J127" i="2"/>
  <c r="G127" i="2"/>
  <c r="G131" i="2"/>
  <c r="J133" i="2"/>
  <c r="J124" i="2"/>
  <c r="G124" i="2"/>
  <c r="G130" i="2"/>
  <c r="J130" i="2"/>
  <c r="J129" i="2"/>
  <c r="L200" i="1"/>
  <c r="L151" i="1"/>
  <c r="L165" i="1"/>
  <c r="L170" i="1"/>
  <c r="L73" i="1"/>
  <c r="L72" i="1"/>
  <c r="L152" i="1"/>
  <c r="L201" i="1"/>
  <c r="L157" i="1"/>
  <c r="L199" i="1"/>
  <c r="L132" i="1"/>
  <c r="L137" i="1"/>
  <c r="L141" i="1"/>
  <c r="L198" i="1"/>
  <c r="L154" i="1"/>
  <c r="L162" i="1"/>
  <c r="L148" i="1"/>
  <c r="L156" i="1"/>
  <c r="L164" i="1"/>
  <c r="L124" i="1"/>
  <c r="L131" i="1"/>
  <c r="L189" i="1"/>
  <c r="L27" i="1"/>
  <c r="L42" i="1"/>
  <c r="L44" i="1"/>
  <c r="L13" i="1"/>
  <c r="L125" i="1"/>
  <c r="L133" i="1"/>
  <c r="L15" i="1"/>
  <c r="K14" i="2" s="1"/>
  <c r="L28" i="1"/>
  <c r="K16" i="2" s="1"/>
  <c r="L127" i="1"/>
  <c r="L135" i="1"/>
  <c r="L20" i="1"/>
  <c r="L24" i="1"/>
  <c r="L80" i="1"/>
  <c r="L89" i="1"/>
  <c r="L96" i="1"/>
  <c r="L266" i="1"/>
  <c r="L274" i="1"/>
  <c r="L43" i="1"/>
  <c r="L87" i="1"/>
  <c r="L91" i="1"/>
  <c r="L269" i="1"/>
  <c r="L277" i="1"/>
  <c r="L98" i="1"/>
  <c r="L276" i="1"/>
  <c r="L12" i="1"/>
  <c r="L191" i="1"/>
  <c r="L23" i="1"/>
  <c r="L81" i="1"/>
  <c r="L88" i="1"/>
  <c r="L188" i="1"/>
  <c r="L21" i="1"/>
  <c r="L63" i="1"/>
  <c r="L86" i="1"/>
  <c r="L38" i="1"/>
  <c r="L187" i="1"/>
  <c r="L195" i="1"/>
  <c r="L62" i="1"/>
  <c r="L85" i="1"/>
  <c r="L192" i="1"/>
  <c r="L59" i="1"/>
  <c r="L82" i="1"/>
  <c r="L90" i="1"/>
  <c r="L66" i="1"/>
  <c r="L34" i="1"/>
  <c r="L8" i="1"/>
  <c r="L173" i="1"/>
  <c r="L203" i="1"/>
  <c r="L179" i="1"/>
  <c r="L46" i="1"/>
  <c r="L119" i="1"/>
  <c r="L36" i="1"/>
  <c r="L122" i="1"/>
  <c r="L33" i="1"/>
  <c r="L41" i="1"/>
  <c r="L177" i="1"/>
  <c r="L70" i="1"/>
  <c r="L65" i="1"/>
  <c r="L47" i="1"/>
  <c r="L109" i="1"/>
  <c r="L67" i="1"/>
  <c r="L49" i="1"/>
  <c r="L176" i="1"/>
  <c r="L69" i="1"/>
  <c r="L117" i="1"/>
  <c r="L110" i="1"/>
  <c r="L174" i="1"/>
  <c r="L258" i="1"/>
  <c r="L101" i="1"/>
  <c r="L262" i="1"/>
  <c r="L107" i="1"/>
  <c r="L115" i="1"/>
  <c r="L202" i="1"/>
  <c r="L265" i="1"/>
  <c r="L112" i="1"/>
  <c r="L175" i="1"/>
  <c r="L263" i="1"/>
  <c r="L103" i="1"/>
  <c r="L260" i="1"/>
  <c r="I26" i="2"/>
  <c r="L102" i="1"/>
  <c r="L259" i="1"/>
  <c r="J117" i="2"/>
  <c r="J132" i="2"/>
  <c r="L55" i="1"/>
  <c r="J125" i="2"/>
  <c r="J348" i="1"/>
  <c r="G137" i="2"/>
  <c r="G132" i="2"/>
  <c r="G129" i="2"/>
  <c r="I25" i="2"/>
  <c r="C20" i="3"/>
  <c r="I24" i="2"/>
  <c r="D23" i="3"/>
  <c r="O23" i="3"/>
  <c r="O25" i="3" s="1"/>
  <c r="H23" i="3"/>
  <c r="M23" i="3"/>
  <c r="O24" i="3" s="1"/>
  <c r="L23" i="3"/>
  <c r="L25" i="3" s="1"/>
  <c r="F23" i="3"/>
  <c r="F25" i="3" s="1"/>
  <c r="K23" i="3"/>
  <c r="J23" i="3"/>
  <c r="K24" i="3" s="1"/>
  <c r="E23" i="3"/>
  <c r="G23" i="3"/>
  <c r="I23" i="3"/>
  <c r="I25" i="3" s="1"/>
  <c r="N23" i="3"/>
  <c r="J24" i="3"/>
  <c r="G123" i="2"/>
  <c r="I16" i="3"/>
  <c r="G16" i="3"/>
  <c r="J16" i="3"/>
  <c r="K16" i="3"/>
  <c r="L16" i="3"/>
  <c r="M16" i="3"/>
  <c r="D16" i="3"/>
  <c r="F16" i="3"/>
  <c r="O16" i="3"/>
  <c r="O18" i="3" s="1"/>
  <c r="N16" i="3"/>
  <c r="E16" i="3"/>
  <c r="H16" i="3"/>
  <c r="G133" i="2"/>
  <c r="D24" i="3"/>
  <c r="M25" i="3"/>
  <c r="N24" i="3"/>
  <c r="G117" i="2"/>
  <c r="G125" i="2"/>
  <c r="G128" i="2"/>
  <c r="I11" i="2"/>
  <c r="K68" i="2" l="1"/>
  <c r="K72" i="2"/>
  <c r="K63" i="2"/>
  <c r="K112" i="2"/>
  <c r="K71" i="2"/>
  <c r="K111" i="2"/>
  <c r="K75" i="2"/>
  <c r="K69" i="2"/>
  <c r="I135" i="2"/>
  <c r="I134" i="2"/>
  <c r="K115" i="2"/>
  <c r="K105" i="2"/>
  <c r="K107" i="2"/>
  <c r="K114" i="2"/>
  <c r="K66" i="2"/>
  <c r="K95" i="2"/>
  <c r="K113" i="2"/>
  <c r="K64" i="2"/>
  <c r="K82" i="2"/>
  <c r="K83" i="2"/>
  <c r="K18" i="2"/>
  <c r="K97" i="2"/>
  <c r="K77" i="2"/>
  <c r="K76" i="2"/>
  <c r="K46" i="2"/>
  <c r="K110" i="2"/>
  <c r="K70" i="2"/>
  <c r="K67" i="2"/>
  <c r="K78" i="2"/>
  <c r="K81" i="2"/>
  <c r="K89" i="2"/>
  <c r="K80" i="2"/>
  <c r="K65" i="2"/>
  <c r="K108" i="2"/>
  <c r="K79" i="2"/>
  <c r="K73" i="2"/>
  <c r="K74" i="2"/>
  <c r="K15" i="2"/>
  <c r="K106" i="2"/>
  <c r="I137" i="2"/>
  <c r="K31" i="2"/>
  <c r="K56" i="2"/>
  <c r="K101" i="2"/>
  <c r="K100" i="2"/>
  <c r="K102" i="2"/>
  <c r="K103" i="2"/>
  <c r="K30" i="2"/>
  <c r="K22" i="2"/>
  <c r="K88" i="2"/>
  <c r="K96" i="2"/>
  <c r="K37" i="2"/>
  <c r="K99" i="2"/>
  <c r="K40" i="2"/>
  <c r="K51" i="2"/>
  <c r="K45" i="2"/>
  <c r="K91" i="2"/>
  <c r="K43" i="2"/>
  <c r="K92" i="2"/>
  <c r="K93" i="2"/>
  <c r="K94" i="2"/>
  <c r="K59" i="2"/>
  <c r="K19" i="2"/>
  <c r="K90" i="2"/>
  <c r="K23" i="2"/>
  <c r="K98" i="2"/>
  <c r="K104" i="2"/>
  <c r="I126" i="2"/>
  <c r="I124" i="2"/>
  <c r="K53" i="2"/>
  <c r="K39" i="2"/>
  <c r="K13" i="2"/>
  <c r="K50" i="2"/>
  <c r="K57" i="2"/>
  <c r="K35" i="2"/>
  <c r="K47" i="2"/>
  <c r="K41" i="2"/>
  <c r="K12" i="2"/>
  <c r="K42" i="2"/>
  <c r="K44" i="2"/>
  <c r="K61" i="2"/>
  <c r="K48" i="2"/>
  <c r="K54" i="2"/>
  <c r="K87" i="2"/>
  <c r="K52" i="2"/>
  <c r="K17" i="2"/>
  <c r="K49" i="2"/>
  <c r="K38" i="2"/>
  <c r="K21" i="2"/>
  <c r="K33" i="2"/>
  <c r="K28" i="2"/>
  <c r="K29" i="2"/>
  <c r="K55" i="2"/>
  <c r="K34" i="2"/>
  <c r="K20" i="2"/>
  <c r="K85" i="2"/>
  <c r="K27" i="2"/>
  <c r="K58" i="2"/>
  <c r="K86" i="2"/>
  <c r="K36" i="2"/>
  <c r="K32" i="2"/>
  <c r="K84" i="2"/>
  <c r="K60" i="2"/>
  <c r="K62" i="2"/>
  <c r="I127" i="2"/>
  <c r="K11" i="2"/>
  <c r="K25" i="2"/>
  <c r="K24" i="2"/>
  <c r="K26" i="2"/>
  <c r="J139" i="2"/>
  <c r="L348" i="1"/>
  <c r="G350" i="1" s="1"/>
  <c r="B1" i="3" s="1"/>
  <c r="C1" i="3" s="1"/>
  <c r="K2" i="3" s="1"/>
  <c r="I130" i="2"/>
  <c r="I132" i="2"/>
  <c r="I131" i="2"/>
  <c r="I128" i="2"/>
  <c r="I133" i="2"/>
  <c r="G139" i="2"/>
  <c r="E25" i="3"/>
  <c r="E26" i="3"/>
  <c r="D26" i="3"/>
  <c r="E24" i="3"/>
  <c r="F24" i="3"/>
  <c r="F26" i="3" s="1"/>
  <c r="D25" i="3"/>
  <c r="G25" i="3"/>
  <c r="G26" i="3"/>
  <c r="H24" i="3"/>
  <c r="I24" i="3"/>
  <c r="I26" i="3" s="1"/>
  <c r="G24" i="3"/>
  <c r="K26" i="3"/>
  <c r="K25" i="3"/>
  <c r="H26" i="3"/>
  <c r="H25" i="3"/>
  <c r="N25" i="3"/>
  <c r="N26" i="3"/>
  <c r="L24" i="3"/>
  <c r="L26" i="3" s="1"/>
  <c r="J25" i="3"/>
  <c r="J26" i="3"/>
  <c r="M26" i="3"/>
  <c r="M24" i="3"/>
  <c r="I125" i="2"/>
  <c r="L18" i="3"/>
  <c r="I18" i="3"/>
  <c r="I117" i="2"/>
  <c r="I123" i="2"/>
  <c r="N18" i="3"/>
  <c r="N19" i="3"/>
  <c r="O17" i="3"/>
  <c r="M18" i="3"/>
  <c r="M19" i="3"/>
  <c r="N17" i="3"/>
  <c r="M17" i="3"/>
  <c r="G19" i="3"/>
  <c r="G17" i="3"/>
  <c r="I17" i="3"/>
  <c r="I19" i="3" s="1"/>
  <c r="G18" i="3"/>
  <c r="H17" i="3"/>
  <c r="I129" i="2"/>
  <c r="E18" i="3"/>
  <c r="E19" i="3"/>
  <c r="F17" i="3"/>
  <c r="D18" i="3"/>
  <c r="D17" i="3"/>
  <c r="E17" i="3"/>
  <c r="D19" i="3"/>
  <c r="L17" i="3"/>
  <c r="L19" i="3" s="1"/>
  <c r="J18" i="3"/>
  <c r="K17" i="3"/>
  <c r="J17" i="3"/>
  <c r="J19" i="3"/>
  <c r="H18" i="3"/>
  <c r="H19" i="3"/>
  <c r="F19" i="3"/>
  <c r="F18" i="3"/>
  <c r="K18" i="3"/>
  <c r="K19" i="3"/>
  <c r="K137" i="2" l="1"/>
  <c r="K134" i="2"/>
  <c r="K135" i="2"/>
  <c r="K126" i="2"/>
  <c r="K127" i="2"/>
  <c r="K124" i="2"/>
  <c r="K130" i="2"/>
  <c r="K128" i="2"/>
  <c r="K117" i="2"/>
  <c r="F119" i="2" s="1"/>
  <c r="B8" i="3" s="1"/>
  <c r="K132" i="2"/>
  <c r="N2" i="3"/>
  <c r="D2" i="3"/>
  <c r="D3" i="3" s="1"/>
  <c r="M2" i="3"/>
  <c r="M5" i="3" s="1"/>
  <c r="H2" i="3"/>
  <c r="O2" i="3"/>
  <c r="O4" i="3" s="1"/>
  <c r="G2" i="3"/>
  <c r="G5" i="3" s="1"/>
  <c r="I2" i="3"/>
  <c r="E2" i="3"/>
  <c r="E5" i="3" s="1"/>
  <c r="F2" i="3"/>
  <c r="F4" i="3" s="1"/>
  <c r="J2" i="3"/>
  <c r="J4" i="3" s="1"/>
  <c r="L2" i="3"/>
  <c r="L4" i="3" s="1"/>
  <c r="K125" i="2"/>
  <c r="K133" i="2"/>
  <c r="K131" i="2"/>
  <c r="I139" i="2"/>
  <c r="K123" i="2"/>
  <c r="K5" i="3"/>
  <c r="K129" i="2"/>
  <c r="H4" i="3" l="1"/>
  <c r="H5" i="3"/>
  <c r="K4" i="3"/>
  <c r="H3" i="3"/>
  <c r="M4" i="3"/>
  <c r="I3" i="3"/>
  <c r="I5" i="3" s="1"/>
  <c r="M3" i="3"/>
  <c r="N3" i="3"/>
  <c r="G4" i="3"/>
  <c r="N5" i="3"/>
  <c r="D4" i="3"/>
  <c r="G3" i="3"/>
  <c r="J3" i="3"/>
  <c r="J5" i="3"/>
  <c r="D5" i="3"/>
  <c r="N4" i="3"/>
  <c r="L3" i="3"/>
  <c r="L5" i="3" s="1"/>
  <c r="K3" i="3"/>
  <c r="F3" i="3"/>
  <c r="F5" i="3" s="1"/>
  <c r="I4" i="3"/>
  <c r="E3" i="3"/>
  <c r="E4" i="3"/>
  <c r="O3" i="3"/>
  <c r="C8" i="3"/>
  <c r="K139" i="2"/>
  <c r="C6" i="3" l="1"/>
  <c r="G351" i="1" s="1"/>
  <c r="L9" i="3"/>
  <c r="M9" i="3"/>
  <c r="G9" i="3"/>
  <c r="D9" i="3"/>
  <c r="I9" i="3"/>
  <c r="K9" i="3"/>
  <c r="O9" i="3"/>
  <c r="O11" i="3" s="1"/>
  <c r="H9" i="3"/>
  <c r="N9" i="3"/>
  <c r="J9" i="3"/>
  <c r="E9" i="3"/>
  <c r="F9" i="3"/>
  <c r="N11" i="3" l="1"/>
  <c r="N12" i="3"/>
  <c r="L11" i="3"/>
  <c r="K11" i="3"/>
  <c r="K12" i="3"/>
  <c r="I10" i="3"/>
  <c r="I12" i="3" s="1"/>
  <c r="H10" i="3"/>
  <c r="G10" i="3"/>
  <c r="G12" i="3"/>
  <c r="G11" i="3"/>
  <c r="I11" i="3"/>
  <c r="J10" i="3"/>
  <c r="J12" i="3"/>
  <c r="J11" i="3"/>
  <c r="L10" i="3"/>
  <c r="L12" i="3" s="1"/>
  <c r="K10" i="3"/>
  <c r="M11" i="3"/>
  <c r="O10" i="3"/>
  <c r="N10" i="3"/>
  <c r="M10" i="3"/>
  <c r="M12" i="3"/>
  <c r="E12" i="3"/>
  <c r="E11" i="3"/>
  <c r="F11" i="3"/>
  <c r="H12" i="3"/>
  <c r="H11" i="3"/>
  <c r="D10" i="3"/>
  <c r="E10" i="3"/>
  <c r="D12" i="3"/>
  <c r="D11" i="3"/>
  <c r="F10" i="3"/>
  <c r="F12" i="3" s="1"/>
  <c r="C13" i="3" l="1"/>
  <c r="F120" i="2" s="1"/>
</calcChain>
</file>

<file path=xl/sharedStrings.xml><?xml version="1.0" encoding="utf-8"?>
<sst xmlns="http://schemas.openxmlformats.org/spreadsheetml/2006/main" count="3546" uniqueCount="497">
  <si>
    <t>f_malp</t>
  </si>
  <si>
    <t/>
  </si>
  <si>
    <t>Mã GV</t>
  </si>
  <si>
    <t>Họ đệm</t>
  </si>
  <si>
    <t>Tên</t>
  </si>
  <si>
    <t>Tên học phần</t>
  </si>
  <si>
    <t>ĐV</t>
  </si>
  <si>
    <t>Đơn vị</t>
  </si>
  <si>
    <t>STT</t>
  </si>
  <si>
    <t>Số tiết
 (tiết)</t>
  </si>
  <si>
    <t>Đơn giá 
(đồng)</t>
  </si>
  <si>
    <t>Thành tiền
 (đồng)</t>
  </si>
  <si>
    <t>Ghi chú</t>
  </si>
  <si>
    <t>Mã
 LH</t>
  </si>
  <si>
    <t>HỌC VIỆN NÔNG NGHIỆP VIỆT NAM</t>
  </si>
  <si>
    <t>Tổng cộng</t>
  </si>
  <si>
    <t>Mã HP</t>
  </si>
  <si>
    <t>Kh«ng söa 
dßng trªn</t>
  </si>
  <si>
    <t>đồng./.</t>
  </si>
  <si>
    <t>Tổng số tiền thanh toán</t>
  </si>
  <si>
    <t>:</t>
  </si>
  <si>
    <t>đồng</t>
  </si>
  <si>
    <t>Bằng chữ:</t>
  </si>
  <si>
    <t>Mã 
ĐV</t>
  </si>
  <si>
    <t>Số tiết 
(tiết)</t>
  </si>
  <si>
    <t>Thành tiền 
(đồng)</t>
  </si>
  <si>
    <t>Mã 
GV</t>
  </si>
  <si>
    <t>Còn lĩnh
(đồng)</t>
  </si>
  <si>
    <t>Số chi thừa
năm học trước
(đồng)</t>
  </si>
  <si>
    <t>Hóa học</t>
  </si>
  <si>
    <t>Khoa Nông học</t>
  </si>
  <si>
    <t>Khoa Chăn nuôi</t>
  </si>
  <si>
    <t>Khoa Cơ Điện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</si>
  <si>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</si>
  <si>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</si>
  <si>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</si>
  <si>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</si>
  <si>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</si>
  <si>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</si>
  <si>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</si>
  <si>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</si>
  <si>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TT Thực nghiệm và ĐT nghề</t>
  </si>
  <si>
    <t>Cộng</t>
  </si>
  <si>
    <t>Khoa Khoa học xã hội</t>
  </si>
  <si>
    <t>LOP NG</t>
  </si>
  <si>
    <t>TỔNG HỢP THEO KHOA NGOÀI GiỜ</t>
  </si>
  <si>
    <t>BẢNG TỔNG HỢP THANH TOÁN TIỀN GIẢNG DẠY NGOÀI GIỜ (MÃ LOP)</t>
  </si>
  <si>
    <t>Khoa Tài nguyên và Môi trường</t>
  </si>
  <si>
    <t>Tiếng Anh chuyên nghiệp</t>
  </si>
  <si>
    <t>Khoa Du lịch và NN</t>
  </si>
  <si>
    <t>Hà</t>
  </si>
  <si>
    <t>Công nghệ phần mềm</t>
  </si>
  <si>
    <t>MT01002</t>
  </si>
  <si>
    <t>Hóa hữu cơ</t>
  </si>
  <si>
    <t>Hoàng Thị</t>
  </si>
  <si>
    <t>Lê Thị</t>
  </si>
  <si>
    <t>CNP07</t>
  </si>
  <si>
    <t>BỘ NÔNG NGHIỆP VÀ MÔI TRƯỜNG</t>
  </si>
  <si>
    <t>CNC14</t>
  </si>
  <si>
    <t>CNP02</t>
  </si>
  <si>
    <t>CNP11</t>
  </si>
  <si>
    <t>HOA01</t>
  </si>
  <si>
    <t>MTI11</t>
  </si>
  <si>
    <t>NLM04</t>
  </si>
  <si>
    <t>NLM16</t>
  </si>
  <si>
    <t>TOA04</t>
  </si>
  <si>
    <t>TOA07</t>
  </si>
  <si>
    <t>TOA26</t>
  </si>
  <si>
    <t>TOA27</t>
  </si>
  <si>
    <t>LOP TG</t>
  </si>
  <si>
    <t>Kiên</t>
  </si>
  <si>
    <t>Nguyễn Thị</t>
  </si>
  <si>
    <t>Thủy</t>
  </si>
  <si>
    <t>Trang</t>
  </si>
  <si>
    <t>Hằng</t>
  </si>
  <si>
    <t>Vũ Thị</t>
  </si>
  <si>
    <t>Hạnh</t>
  </si>
  <si>
    <t>Ngô Công</t>
  </si>
  <si>
    <t>Thắng</t>
  </si>
  <si>
    <t>Lê Thị Minh</t>
  </si>
  <si>
    <t>Thùy</t>
  </si>
  <si>
    <t>Vũ Thị Thu</t>
  </si>
  <si>
    <t>Đoàn Thị Thúy</t>
  </si>
  <si>
    <t>Huyền</t>
  </si>
  <si>
    <t>Nguyễn Văn</t>
  </si>
  <si>
    <t>Hoàng</t>
  </si>
  <si>
    <t>Nguyễn Đức</t>
  </si>
  <si>
    <t>Anh</t>
  </si>
  <si>
    <t>Nguyễn Thị Thanh</t>
  </si>
  <si>
    <t>Minh</t>
  </si>
  <si>
    <t>Lê Thị Kim</t>
  </si>
  <si>
    <t>Thanh</t>
  </si>
  <si>
    <t>Thu</t>
  </si>
  <si>
    <t>Nguyễn Ngọc</t>
  </si>
  <si>
    <t>Mai</t>
  </si>
  <si>
    <t>Oanh</t>
  </si>
  <si>
    <t>Dung</t>
  </si>
  <si>
    <t>Giang</t>
  </si>
  <si>
    <t>Lê Thị Diệu</t>
  </si>
  <si>
    <t>Nguyễn Hữu</t>
  </si>
  <si>
    <t>Hải</t>
  </si>
  <si>
    <t>Nguyễn Thị Thúy</t>
  </si>
  <si>
    <t>SN01032</t>
  </si>
  <si>
    <t>LTDH</t>
  </si>
  <si>
    <t>GKDH</t>
  </si>
  <si>
    <t>CKDH</t>
  </si>
  <si>
    <t>THDH</t>
  </si>
  <si>
    <t>KQ03009</t>
  </si>
  <si>
    <t>KQ02014</t>
  </si>
  <si>
    <t>TH02035</t>
  </si>
  <si>
    <t>MT01004</t>
  </si>
  <si>
    <t>KT02006</t>
  </si>
  <si>
    <t>TH03210</t>
  </si>
  <si>
    <t>TH03212</t>
  </si>
  <si>
    <t>TH01009</t>
  </si>
  <si>
    <t>ML01020</t>
  </si>
  <si>
    <t>ML01021</t>
  </si>
  <si>
    <t>SN01033</t>
  </si>
  <si>
    <t>TH01007</t>
  </si>
  <si>
    <t>TH02041</t>
  </si>
  <si>
    <t>TH01006</t>
  </si>
  <si>
    <t>TH01024</t>
  </si>
  <si>
    <t>Tiếng Anh 1</t>
  </si>
  <si>
    <t>Kế toán tài chính 2</t>
  </si>
  <si>
    <t>Nguyên lý kế toán</t>
  </si>
  <si>
    <t>TH cấu trúc DL&amp;giải thuật</t>
  </si>
  <si>
    <t>Kỹ thuật lập trình</t>
  </si>
  <si>
    <t>Hóa phân tích</t>
  </si>
  <si>
    <t>Nguyên lý thống kê kinh tế</t>
  </si>
  <si>
    <t>Phát triển web front-end</t>
  </si>
  <si>
    <t>Phát triển web back-end</t>
  </si>
  <si>
    <t>Tin học đại cương</t>
  </si>
  <si>
    <t>Triết học Mác - Lê Nin</t>
  </si>
  <si>
    <t>Kinh tế chính trị Mác - Lênin</t>
  </si>
  <si>
    <t>Tiếng Anh 2</t>
  </si>
  <si>
    <t>Xác suất thống kê</t>
  </si>
  <si>
    <t>Độ phức tạp thuật toán</t>
  </si>
  <si>
    <t>Đại số tuyến tính</t>
  </si>
  <si>
    <t>Toán giải tích</t>
  </si>
  <si>
    <t>Tiếng Anh cơ bản</t>
  </si>
  <si>
    <t>Kế toán tài chính</t>
  </si>
  <si>
    <t>Công nghệ chế biến</t>
  </si>
  <si>
    <t>Khoa học chính trị</t>
  </si>
  <si>
    <t>Cơ sở kỹ thuật điện</t>
  </si>
  <si>
    <t>Tổ chức - Giải phẫu - Phôi thai</t>
  </si>
  <si>
    <t>Hoá sinh động vật</t>
  </si>
  <si>
    <t>Kinh tế</t>
  </si>
  <si>
    <t>Quản lý kinh tế</t>
  </si>
  <si>
    <t>Khoa học máy tính</t>
  </si>
  <si>
    <t>Triết học</t>
  </si>
  <si>
    <t>Kinh tế chính trị - CNXH khoa học</t>
  </si>
  <si>
    <t>Quản trị kinh doanh</t>
  </si>
  <si>
    <t>Toán học</t>
  </si>
  <si>
    <t>Mạng và Hệ thống thông tin</t>
  </si>
  <si>
    <t>Khoa Kinh tế và Quản lý</t>
  </si>
  <si>
    <t>HOA26</t>
  </si>
  <si>
    <t>HOA02</t>
  </si>
  <si>
    <t>HOA12</t>
  </si>
  <si>
    <t>DIE15</t>
  </si>
  <si>
    <t>KTL20</t>
  </si>
  <si>
    <t>NLM17</t>
  </si>
  <si>
    <t>ACN05</t>
  </si>
  <si>
    <t>NN010</t>
  </si>
  <si>
    <t>NN024</t>
  </si>
  <si>
    <t>NN018</t>
  </si>
  <si>
    <t>GTC12</t>
  </si>
  <si>
    <t>TOA16</t>
  </si>
  <si>
    <t>CNP03</t>
  </si>
  <si>
    <t>CNP12</t>
  </si>
  <si>
    <t>BKT12</t>
  </si>
  <si>
    <t>TCH09</t>
  </si>
  <si>
    <t>MKT16</t>
  </si>
  <si>
    <t>Trần Thanh</t>
  </si>
  <si>
    <t>Ngô Thị</t>
  </si>
  <si>
    <t>Thương</t>
  </si>
  <si>
    <t>Nguyễn Thị Hồng</t>
  </si>
  <si>
    <t>Cơ học kỹ thuật</t>
  </si>
  <si>
    <t>Ngô Phương</t>
  </si>
  <si>
    <t>Nhung</t>
  </si>
  <si>
    <t>Nguyễn Thị Huyền</t>
  </si>
  <si>
    <t>Trần Thế</t>
  </si>
  <si>
    <t>Cường</t>
  </si>
  <si>
    <t>Hùng</t>
  </si>
  <si>
    <t>Xuân</t>
  </si>
  <si>
    <t>Pháp luật</t>
  </si>
  <si>
    <t>Nguyễn Thị Minh</t>
  </si>
  <si>
    <t>Nghiêm Hồng</t>
  </si>
  <si>
    <t>Ngân</t>
  </si>
  <si>
    <t>Phương</t>
  </si>
  <si>
    <t>Trần Thu</t>
  </si>
  <si>
    <t>Lê Thị Hồng</t>
  </si>
  <si>
    <t>Lam</t>
  </si>
  <si>
    <t>Nguyễn Thị Lan</t>
  </si>
  <si>
    <t>HS-CN sinh học thực phẩm</t>
  </si>
  <si>
    <t>Hương</t>
  </si>
  <si>
    <t>Vũ Đức</t>
  </si>
  <si>
    <t>Nguyễn Thủy</t>
  </si>
  <si>
    <t>Nguyễn Tiến</t>
  </si>
  <si>
    <t>Quân</t>
  </si>
  <si>
    <t>Dũng</t>
  </si>
  <si>
    <t>Đỗ Thị</t>
  </si>
  <si>
    <t>Nhâm</t>
  </si>
  <si>
    <t>Hồng</t>
  </si>
  <si>
    <t>Trần Thị</t>
  </si>
  <si>
    <t>Tài chính</t>
  </si>
  <si>
    <t>Hướng</t>
  </si>
  <si>
    <t>Marketing</t>
  </si>
  <si>
    <t>CN02302</t>
  </si>
  <si>
    <t>CD02611</t>
  </si>
  <si>
    <t>KT02015</t>
  </si>
  <si>
    <t>XH91047</t>
  </si>
  <si>
    <t>ML01023</t>
  </si>
  <si>
    <t>ML01009</t>
  </si>
  <si>
    <t>SN01042</t>
  </si>
  <si>
    <t>SN03069</t>
  </si>
  <si>
    <t>TY02001</t>
  </si>
  <si>
    <t>TH92023</t>
  </si>
  <si>
    <t>TH02034</t>
  </si>
  <si>
    <t>TH02016</t>
  </si>
  <si>
    <t>Kỹ thuật điện</t>
  </si>
  <si>
    <t>Nguyên lý kinh tế</t>
  </si>
  <si>
    <t>Kinh tế lượng căn bản</t>
  </si>
  <si>
    <t>Lịch sử Đảng cộng sản Việt Nam</t>
  </si>
  <si>
    <t>Pháp luật đại cương</t>
  </si>
  <si>
    <t>Ngoại ngữ 2-2 (Tiếng Trung)</t>
  </si>
  <si>
    <t>Tiếng Anh thư tín giao dịch</t>
  </si>
  <si>
    <t>Giải phẫu vật nuôi 1</t>
  </si>
  <si>
    <t>Cấu trúc dữ liệu và giải thuật</t>
  </si>
  <si>
    <t>HỌC KỲ II NĂM HỌC 2025-2026</t>
  </si>
  <si>
    <r>
      <t xml:space="preserve">(Kèm theo Quyết định số </t>
    </r>
    <r>
      <rPr>
        <b/>
        <sz val="14"/>
        <rFont val="Times New Roman"/>
        <family val="1"/>
      </rPr>
      <t xml:space="preserve">             </t>
    </r>
    <r>
      <rPr>
        <sz val="14"/>
        <rFont val="Times New Roman"/>
        <family val="1"/>
      </rPr>
      <t xml:space="preserve"> /QĐ-HVN ngày            tháng  7  năm 2026 của Giám đốc Học viện Nông nghiệp Việt Nam)</t>
    </r>
  </si>
  <si>
    <t>BẢNG CHI TIẾT THANH TOÁN TIỀN GIẢNG DẠY NGOÀI GIỜ (MÃ LOP) HỌC KỲ II NĂM HỌC 2025-2026</t>
  </si>
  <si>
    <r>
      <t xml:space="preserve">(Kèm theo Quyết định số  </t>
    </r>
    <r>
      <rPr>
        <b/>
        <sz val="14"/>
        <rFont val="Times New Roman"/>
        <family val="1"/>
      </rPr>
      <t xml:space="preserve">                    </t>
    </r>
    <r>
      <rPr>
        <sz val="14"/>
        <rFont val="Times New Roman"/>
        <family val="1"/>
      </rPr>
      <t>/QĐ-HVN ngày                  tháng  7  năm 2026 của Giám đốc Học viện Nông nghiệp Việt Nam)</t>
    </r>
  </si>
  <si>
    <t>CTH03</t>
  </si>
  <si>
    <t>CTH08</t>
  </si>
  <si>
    <t>CTH09</t>
  </si>
  <si>
    <t>CTH11</t>
  </si>
  <si>
    <t>CCN01</t>
  </si>
  <si>
    <t>CCN04</t>
  </si>
  <si>
    <t>CLT02</t>
  </si>
  <si>
    <t>CLT09</t>
  </si>
  <si>
    <t>CLT11</t>
  </si>
  <si>
    <t>CLT12</t>
  </si>
  <si>
    <t>SLY05</t>
  </si>
  <si>
    <t>SLY06</t>
  </si>
  <si>
    <t>CNK18</t>
  </si>
  <si>
    <t>DTG05</t>
  </si>
  <si>
    <t>SHD06</t>
  </si>
  <si>
    <t>SHD08</t>
  </si>
  <si>
    <t>DTA03</t>
  </si>
  <si>
    <t>HSD01</t>
  </si>
  <si>
    <t>HOA07</t>
  </si>
  <si>
    <t>HOA24</t>
  </si>
  <si>
    <t>HOA27</t>
  </si>
  <si>
    <t>STN07</t>
  </si>
  <si>
    <t>STN10</t>
  </si>
  <si>
    <t>STN11</t>
  </si>
  <si>
    <t>STN17</t>
  </si>
  <si>
    <t>QMT06</t>
  </si>
  <si>
    <t>QMT08</t>
  </si>
  <si>
    <t>CHO02</t>
  </si>
  <si>
    <t>DIE06</t>
  </si>
  <si>
    <t>MNN11</t>
  </si>
  <si>
    <t>TBI05</t>
  </si>
  <si>
    <t>TBI09</t>
  </si>
  <si>
    <t>KT005</t>
  </si>
  <si>
    <t>KT018</t>
  </si>
  <si>
    <t>KTL08</t>
  </si>
  <si>
    <t>KTL09</t>
  </si>
  <si>
    <t>NLM07</t>
  </si>
  <si>
    <t>NLM19</t>
  </si>
  <si>
    <t>NLM10</t>
  </si>
  <si>
    <t>DCM04</t>
  </si>
  <si>
    <t>DCM06</t>
  </si>
  <si>
    <t>PHL08</t>
  </si>
  <si>
    <t>NN011</t>
  </si>
  <si>
    <t>NN022</t>
  </si>
  <si>
    <t>NN027</t>
  </si>
  <si>
    <t>NN028</t>
  </si>
  <si>
    <t>ACN04</t>
  </si>
  <si>
    <t>ACN10</t>
  </si>
  <si>
    <t>ACN11</t>
  </si>
  <si>
    <t>NN005</t>
  </si>
  <si>
    <t>NN009</t>
  </si>
  <si>
    <t>NN012</t>
  </si>
  <si>
    <t>HSC11</t>
  </si>
  <si>
    <t>CNS03</t>
  </si>
  <si>
    <t>KST11</t>
  </si>
  <si>
    <t>GTC13</t>
  </si>
  <si>
    <t>VTN17</t>
  </si>
  <si>
    <t>MTI12</t>
  </si>
  <si>
    <t>BKT08</t>
  </si>
  <si>
    <t>BKT19</t>
  </si>
  <si>
    <t>TCH12</t>
  </si>
  <si>
    <t>TCH14</t>
  </si>
  <si>
    <t>MKT01</t>
  </si>
  <si>
    <t>QKT20</t>
  </si>
  <si>
    <t>SPT21</t>
  </si>
  <si>
    <t>STV09</t>
  </si>
  <si>
    <t>CVS05</t>
  </si>
  <si>
    <t>BTS01</t>
  </si>
  <si>
    <t>NTS02</t>
  </si>
  <si>
    <t>NTS20</t>
  </si>
  <si>
    <t>NTS21</t>
  </si>
  <si>
    <t>DTS03</t>
  </si>
  <si>
    <t>GDT07</t>
  </si>
  <si>
    <t>GDT11</t>
  </si>
  <si>
    <t>GDT22</t>
  </si>
  <si>
    <t>GDT24</t>
  </si>
  <si>
    <t>Thiêm</t>
  </si>
  <si>
    <t>Canh tác học</t>
  </si>
  <si>
    <t>Thiều Thị Phong</t>
  </si>
  <si>
    <t>Vũ Duy</t>
  </si>
  <si>
    <t>Loan</t>
  </si>
  <si>
    <t>Đinh Thái</t>
  </si>
  <si>
    <t>Cây công nghiệp</t>
  </si>
  <si>
    <t>Vũ Ngọc</t>
  </si>
  <si>
    <t>Tăng Thị</t>
  </si>
  <si>
    <t>Cây lương thực</t>
  </si>
  <si>
    <t>Dương Thị Thu</t>
  </si>
  <si>
    <t>Lộc</t>
  </si>
  <si>
    <t>Phan Thị Hồng</t>
  </si>
  <si>
    <t>Lan</t>
  </si>
  <si>
    <t>Sinh lý thực vật</t>
  </si>
  <si>
    <t>Phạm Tuấn</t>
  </si>
  <si>
    <t>Hán Quang</t>
  </si>
  <si>
    <t>Chăn nuôi chuyên khoa</t>
  </si>
  <si>
    <t>Hà Xuân</t>
  </si>
  <si>
    <t>Bộ</t>
  </si>
  <si>
    <t>Di truyền Giống gia súc</t>
  </si>
  <si>
    <t>Dương Thu</t>
  </si>
  <si>
    <t>Sinh học động vật</t>
  </si>
  <si>
    <t>Trần Bích</t>
  </si>
  <si>
    <t>Lê Việt</t>
  </si>
  <si>
    <t>Dinh dưỡng và Thức ăn</t>
  </si>
  <si>
    <t>Đặng Thái</t>
  </si>
  <si>
    <t>ái</t>
  </si>
  <si>
    <t>Lê Thị Thu</t>
  </si>
  <si>
    <t>Hiệp</t>
  </si>
  <si>
    <t>Chu Thị</t>
  </si>
  <si>
    <t>Nguyễn Thị Bích</t>
  </si>
  <si>
    <t>Yên</t>
  </si>
  <si>
    <t>Sinh thái nông nghiệp</t>
  </si>
  <si>
    <t>Nguyễn Tuyết</t>
  </si>
  <si>
    <t>Dương Thị</t>
  </si>
  <si>
    <t>Ngô Thế</t>
  </si>
  <si>
    <t>Ân</t>
  </si>
  <si>
    <t>Quản lý môi trường</t>
  </si>
  <si>
    <t>Nguyễn Thị Hương</t>
  </si>
  <si>
    <t>Nguyễn Chung</t>
  </si>
  <si>
    <t>Thông</t>
  </si>
  <si>
    <t>Dương</t>
  </si>
  <si>
    <t>Lê Vũ</t>
  </si>
  <si>
    <t>Máy nông nghiệp và thực phẩm</t>
  </si>
  <si>
    <t>Hoàng Xuân</t>
  </si>
  <si>
    <t>Trần Như</t>
  </si>
  <si>
    <t>Khánh</t>
  </si>
  <si>
    <t>Châm</t>
  </si>
  <si>
    <t>Phan Xuân</t>
  </si>
  <si>
    <t>Tân</t>
  </si>
  <si>
    <t>Lê Khắc</t>
  </si>
  <si>
    <t>Phạm Văn</t>
  </si>
  <si>
    <t>Nguyệt</t>
  </si>
  <si>
    <t>Sơn</t>
  </si>
  <si>
    <t>Hà Thị Hồng</t>
  </si>
  <si>
    <t>Yến</t>
  </si>
  <si>
    <t>Nguyễn Thị Lam</t>
  </si>
  <si>
    <t>Phạm Thị</t>
  </si>
  <si>
    <t>Hường</t>
  </si>
  <si>
    <t>Nguyễn Thị Ngọc</t>
  </si>
  <si>
    <t>Bùi Trung</t>
  </si>
  <si>
    <t>Cấn Thị Kiều</t>
  </si>
  <si>
    <t>Linh</t>
  </si>
  <si>
    <t>Quỳnh</t>
  </si>
  <si>
    <t>Nguyễn Thị Kim</t>
  </si>
  <si>
    <t>Quế</t>
  </si>
  <si>
    <t>Trần Thị Tuyết</t>
  </si>
  <si>
    <t>Hoàng Hải</t>
  </si>
  <si>
    <t>Công nghệ Sau thu hoạch</t>
  </si>
  <si>
    <t>Nguyễn Thị Hoàng</t>
  </si>
  <si>
    <t>Ký sinh trùng</t>
  </si>
  <si>
    <t>Đặng Hữu</t>
  </si>
  <si>
    <t>Vi sinh vật - Truyền nhiễm</t>
  </si>
  <si>
    <t>Lưu</t>
  </si>
  <si>
    <t>Trần Minh</t>
  </si>
  <si>
    <t>Huệ</t>
  </si>
  <si>
    <t>Trần Trọng</t>
  </si>
  <si>
    <t>Nam</t>
  </si>
  <si>
    <t>Đặng Thị Hải</t>
  </si>
  <si>
    <t>Nguyễn Anh</t>
  </si>
  <si>
    <t>Trụ</t>
  </si>
  <si>
    <t>SH phân tử và CNSH ứng dụng</t>
  </si>
  <si>
    <t>Nông Thị</t>
  </si>
  <si>
    <t>Công nghệ sinh học thực vật</t>
  </si>
  <si>
    <t>Trần Đông</t>
  </si>
  <si>
    <t>Công nghệ vi sinh</t>
  </si>
  <si>
    <t>Nuôi trồng thuỷ sản</t>
  </si>
  <si>
    <t>Trịnh Đình</t>
  </si>
  <si>
    <t>Khuyến</t>
  </si>
  <si>
    <t>Đoàn Thanh</t>
  </si>
  <si>
    <t>Môi trường và Bệnh thủy sản</t>
  </si>
  <si>
    <t>Đoàn Thị</t>
  </si>
  <si>
    <t>Nhinh</t>
  </si>
  <si>
    <t>Phạm Thị Lam</t>
  </si>
  <si>
    <t>Dinh dưỡng và Thức ăn thủy sản</t>
  </si>
  <si>
    <t>Nguyễn Đăng</t>
  </si>
  <si>
    <t>Thiện</t>
  </si>
  <si>
    <t>Giáo dục thể chất</t>
  </si>
  <si>
    <t>Cao Hùng</t>
  </si>
  <si>
    <t>Phạm Quốc</t>
  </si>
  <si>
    <t>Đạt</t>
  </si>
  <si>
    <t>Tuân</t>
  </si>
  <si>
    <t>NH91046</t>
  </si>
  <si>
    <t>KE91063</t>
  </si>
  <si>
    <t>TM91012</t>
  </si>
  <si>
    <t>CN04817</t>
  </si>
  <si>
    <t>CN93039</t>
  </si>
  <si>
    <t>TM92001</t>
  </si>
  <si>
    <t>MT03066</t>
  </si>
  <si>
    <t>CD94041</t>
  </si>
  <si>
    <t>CD03936</t>
  </si>
  <si>
    <t>KT92025</t>
  </si>
  <si>
    <t>KT92104</t>
  </si>
  <si>
    <t>XH91062</t>
  </si>
  <si>
    <t>ML01005</t>
  </si>
  <si>
    <t>SN03022</t>
  </si>
  <si>
    <t>SN02040</t>
  </si>
  <si>
    <t>SN03096</t>
  </si>
  <si>
    <t>SN03052</t>
  </si>
  <si>
    <t>SN03061</t>
  </si>
  <si>
    <t>SN03063</t>
  </si>
  <si>
    <t>SN02047</t>
  </si>
  <si>
    <t>DN94067</t>
  </si>
  <si>
    <t>SN03062</t>
  </si>
  <si>
    <t>DN91034</t>
  </si>
  <si>
    <t>DN91039</t>
  </si>
  <si>
    <t>DN94064</t>
  </si>
  <si>
    <t>SN00011</t>
  </si>
  <si>
    <t>SN03064</t>
  </si>
  <si>
    <t>SN01047</t>
  </si>
  <si>
    <t>CP92001</t>
  </si>
  <si>
    <t>TY03054</t>
  </si>
  <si>
    <t>TY03006</t>
  </si>
  <si>
    <t>TH01027</t>
  </si>
  <si>
    <t>TH92025</t>
  </si>
  <si>
    <t>TH03106</t>
  </si>
  <si>
    <t>TH03105</t>
  </si>
  <si>
    <t>TH01022</t>
  </si>
  <si>
    <t>KQ03344</t>
  </si>
  <si>
    <t>KQ03304</t>
  </si>
  <si>
    <t>KQ01217</t>
  </si>
  <si>
    <t>GT01020</t>
  </si>
  <si>
    <t>GT01022</t>
  </si>
  <si>
    <t>GT01016</t>
  </si>
  <si>
    <t>GT01019</t>
  </si>
  <si>
    <t>LTKN</t>
  </si>
  <si>
    <t>GKKN</t>
  </si>
  <si>
    <t>CKKN</t>
  </si>
  <si>
    <t>GTDH</t>
  </si>
  <si>
    <t>Nông nghiệp hiện đại</t>
  </si>
  <si>
    <t>Thương mại và hội nhập quốc tế</t>
  </si>
  <si>
    <t>Sinh thái và môi trường</t>
  </si>
  <si>
    <t>TTGT chăn nuôi 2</t>
  </si>
  <si>
    <t>Dinh dưỡng động vật</t>
  </si>
  <si>
    <t>MT&amp;lợi thế cạnh tranh của DN</t>
  </si>
  <si>
    <t>Nguyên lý chi tiết máy</t>
  </si>
  <si>
    <t>Thực tập kỹ thuật CĐT 2</t>
  </si>
  <si>
    <t>Nguyên lý thống kê</t>
  </si>
  <si>
    <t>Chủ nghĩa xã hội khoa học</t>
  </si>
  <si>
    <t>Tư tưởng Hồ Chí Minh</t>
  </si>
  <si>
    <t>Tiếng Anh chuyên ngành CNTP</t>
  </si>
  <si>
    <t>Đọc 2</t>
  </si>
  <si>
    <t>Tiếng Anh chuyên ngành Luật</t>
  </si>
  <si>
    <t>Tiếng anh chuyên ngành KE&amp;QTKD</t>
  </si>
  <si>
    <t>Nghe 4</t>
  </si>
  <si>
    <t>Đọc 4</t>
  </si>
  <si>
    <t>Đọc 3</t>
  </si>
  <si>
    <t>Tiếng Anh Nghe Nói 2</t>
  </si>
  <si>
    <t>Nói 4</t>
  </si>
  <si>
    <t>Tiếng Anh 0</t>
  </si>
  <si>
    <t>Tiếng Anh Đọc Viết 2</t>
  </si>
  <si>
    <t>Viết 4</t>
  </si>
  <si>
    <t>Văn hóa Việt Nam</t>
  </si>
  <si>
    <t>Hóa sinh đại cương</t>
  </si>
  <si>
    <t>Ký sinh trùng thú y 2</t>
  </si>
  <si>
    <t>Bệnh truyền nhiễm thú y 2</t>
  </si>
  <si>
    <t>Cơ sở Toán cho các nhà Ktế 1</t>
  </si>
  <si>
    <t>Giải tích</t>
  </si>
  <si>
    <t>Lập trình hướng đối tượng</t>
  </si>
  <si>
    <t>Kiểm thử&amp;đảm bảo chất lượng PM</t>
  </si>
  <si>
    <t>Kiến trúc MT&amp;Vi xử lý</t>
  </si>
  <si>
    <t>Kế toán hợp nhất KD&amp;tâp đoàn</t>
  </si>
  <si>
    <t>Tài chính công</t>
  </si>
  <si>
    <t>Tâm lý quản lý</t>
  </si>
  <si>
    <t>Bóng chuyền</t>
  </si>
  <si>
    <t>Cầu lông</t>
  </si>
  <si>
    <t>Giáo dục thể chất đại cương</t>
  </si>
  <si>
    <t>Bóng đá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</si>
</sst>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39" x14ac:knownFonts="1">
    <font>
      <sz val="12"/>
      <name val="Times New Roman"/>
    </font>
    <font>
      <sz val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sz val="14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" fillId="0" borderId="0"/>
    <xf numFmtId="0" fontId="25" fillId="0" borderId="0"/>
    <xf numFmtId="0" fontId="26" fillId="0" borderId="0"/>
    <xf numFmtId="0" fontId="27" fillId="0" borderId="0"/>
    <xf numFmtId="0" fontId="2" fillId="0" borderId="0"/>
    <xf numFmtId="0" fontId="3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14">
    <xf numFmtId="0" fontId="0" fillId="0" borderId="0" xfId="0"/>
    <xf numFmtId="166" fontId="32" fillId="0" borderId="0" xfId="28" applyNumberFormat="1" applyFont="1" applyFill="1" applyAlignment="1" applyProtection="1">
      <alignment vertical="center"/>
      <protection hidden="1"/>
    </xf>
    <xf numFmtId="0" fontId="33" fillId="0" borderId="0" xfId="41" applyFont="1" applyAlignment="1" applyProtection="1">
      <alignment horizontal="center"/>
      <protection hidden="1"/>
    </xf>
    <xf numFmtId="0" fontId="7" fillId="0" borderId="0" xfId="41" applyFont="1" applyAlignment="1" applyProtection="1">
      <alignment horizontal="center"/>
      <protection hidden="1"/>
    </xf>
    <xf numFmtId="0" fontId="2" fillId="0" borderId="0" xfId="42"/>
    <xf numFmtId="0" fontId="34" fillId="0" borderId="0" xfId="42" applyFont="1" applyAlignment="1" applyProtection="1">
      <alignment horizontal="center" vertical="center" wrapText="1"/>
      <protection hidden="1"/>
    </xf>
    <xf numFmtId="0" fontId="6" fillId="0" borderId="0" xfId="41" applyFont="1" applyProtection="1">
      <protection hidden="1"/>
    </xf>
    <xf numFmtId="0" fontId="35" fillId="0" borderId="0" xfId="41" applyFont="1" applyProtection="1">
      <protection hidden="1"/>
    </xf>
    <xf numFmtId="0" fontId="10" fillId="0" borderId="0" xfId="42" applyFont="1" applyAlignment="1" applyProtection="1">
      <alignment vertical="center"/>
      <protection hidden="1"/>
    </xf>
    <xf numFmtId="0" fontId="36" fillId="0" borderId="0" xfId="42" applyFont="1" applyAlignment="1" applyProtection="1">
      <alignment horizontal="center" vertical="center"/>
      <protection hidden="1"/>
    </xf>
    <xf numFmtId="0" fontId="35" fillId="0" borderId="0" xfId="40" applyFont="1" applyAlignment="1" applyProtection="1">
      <alignment horizontal="center"/>
      <protection hidden="1"/>
    </xf>
    <xf numFmtId="0" fontId="35" fillId="0" borderId="0" xfId="41" applyFont="1" applyAlignment="1" applyProtection="1">
      <alignment horizontal="center"/>
      <protection hidden="1"/>
    </xf>
    <xf numFmtId="0" fontId="6" fillId="0" borderId="0" xfId="39" applyFont="1" applyAlignment="1">
      <alignment horizontal="center" vertical="center"/>
    </xf>
    <xf numFmtId="0" fontId="6" fillId="0" borderId="0" xfId="39" applyFont="1" applyAlignment="1">
      <alignment vertical="center"/>
    </xf>
    <xf numFmtId="0" fontId="6" fillId="0" borderId="0" xfId="39" applyFont="1" applyAlignment="1">
      <alignment vertical="center" wrapText="1"/>
    </xf>
    <xf numFmtId="1" fontId="6" fillId="0" borderId="0" xfId="39" applyNumberFormat="1" applyFont="1" applyAlignment="1">
      <alignment vertical="center"/>
    </xf>
    <xf numFmtId="0" fontId="6" fillId="0" borderId="0" xfId="39" applyFont="1" applyAlignment="1">
      <alignment horizontal="left" vertical="center"/>
    </xf>
    <xf numFmtId="2" fontId="6" fillId="0" borderId="0" xfId="39" applyNumberFormat="1" applyFont="1" applyAlignment="1">
      <alignment horizontal="center" vertical="center"/>
    </xf>
    <xf numFmtId="4" fontId="4" fillId="0" borderId="11" xfId="28" applyNumberFormat="1" applyFont="1" applyFill="1" applyBorder="1" applyAlignment="1">
      <alignment horizontal="center" vertical="center" wrapText="1"/>
    </xf>
    <xf numFmtId="0" fontId="10" fillId="24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vertical="center"/>
    </xf>
    <xf numFmtId="0" fontId="8" fillId="24" borderId="0" xfId="0" applyFont="1" applyFill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0" fontId="7" fillId="24" borderId="0" xfId="0" applyFont="1" applyFill="1" applyAlignment="1">
      <alignment horizontal="center" vertical="center"/>
    </xf>
    <xf numFmtId="0" fontId="6" fillId="24" borderId="20" xfId="0" applyFont="1" applyFill="1" applyBorder="1" applyAlignment="1">
      <alignment horizontal="center" vertical="center"/>
    </xf>
    <xf numFmtId="0" fontId="6" fillId="24" borderId="21" xfId="0" applyFont="1" applyFill="1" applyBorder="1" applyAlignment="1">
      <alignment vertical="center"/>
    </xf>
    <xf numFmtId="0" fontId="6" fillId="24" borderId="22" xfId="0" applyFont="1" applyFill="1" applyBorder="1" applyAlignment="1">
      <alignment vertical="center"/>
    </xf>
    <xf numFmtId="0" fontId="6" fillId="24" borderId="20" xfId="0" applyFont="1" applyFill="1" applyBorder="1" applyAlignment="1">
      <alignment vertical="center"/>
    </xf>
    <xf numFmtId="164" fontId="6" fillId="24" borderId="10" xfId="0" applyNumberFormat="1" applyFont="1" applyFill="1" applyBorder="1" applyAlignment="1">
      <alignment horizontal="center" vertical="center"/>
    </xf>
    <xf numFmtId="3" fontId="6" fillId="24" borderId="10" xfId="28" applyNumberFormat="1" applyFont="1" applyFill="1" applyBorder="1" applyAlignment="1">
      <alignment horizontal="center" vertical="center"/>
    </xf>
    <xf numFmtId="166" fontId="6" fillId="24" borderId="10" xfId="28" applyNumberFormat="1" applyFont="1" applyFill="1" applyBorder="1" applyAlignment="1">
      <alignment vertical="center"/>
    </xf>
    <xf numFmtId="0" fontId="6" fillId="24" borderId="0" xfId="0" applyFont="1" applyFill="1" applyAlignment="1">
      <alignment vertical="center"/>
    </xf>
    <xf numFmtId="0" fontId="6" fillId="24" borderId="10" xfId="0" applyFont="1" applyFill="1" applyBorder="1" applyAlignment="1">
      <alignment horizontal="center" vertical="center"/>
    </xf>
    <xf numFmtId="0" fontId="6" fillId="24" borderId="15" xfId="0" applyFont="1" applyFill="1" applyBorder="1" applyAlignment="1">
      <alignment vertical="center"/>
    </xf>
    <xf numFmtId="0" fontId="6" fillId="24" borderId="16" xfId="0" applyFont="1" applyFill="1" applyBorder="1" applyAlignment="1">
      <alignment vertical="center"/>
    </xf>
    <xf numFmtId="0" fontId="6" fillId="24" borderId="10" xfId="0" applyFont="1" applyFill="1" applyBorder="1" applyAlignment="1">
      <alignment vertical="center"/>
    </xf>
    <xf numFmtId="0" fontId="6" fillId="24" borderId="14" xfId="0" applyFont="1" applyFill="1" applyBorder="1" applyAlignment="1">
      <alignment vertical="center"/>
    </xf>
    <xf numFmtId="0" fontId="6" fillId="24" borderId="0" xfId="0" applyFont="1" applyFill="1" applyAlignment="1">
      <alignment horizontal="center" vertical="center"/>
    </xf>
    <xf numFmtId="3" fontId="6" fillId="24" borderId="0" xfId="0" applyNumberFormat="1" applyFont="1" applyFill="1" applyAlignment="1">
      <alignment vertical="center"/>
    </xf>
    <xf numFmtId="0" fontId="4" fillId="24" borderId="0" xfId="0" applyFont="1" applyFill="1" applyAlignment="1">
      <alignment horizontal="center" vertical="center"/>
    </xf>
    <xf numFmtId="166" fontId="4" fillId="24" borderId="0" xfId="0" applyNumberFormat="1" applyFont="1" applyFill="1" applyAlignment="1">
      <alignment vertical="center"/>
    </xf>
    <xf numFmtId="0" fontId="4" fillId="24" borderId="0" xfId="0" applyFont="1" applyFill="1" applyAlignment="1">
      <alignment vertical="center"/>
    </xf>
    <xf numFmtId="0" fontId="2" fillId="24" borderId="0" xfId="0" applyFont="1" applyFill="1" applyAlignment="1">
      <alignment vertical="center"/>
    </xf>
    <xf numFmtId="3" fontId="6" fillId="24" borderId="20" xfId="0" applyNumberFormat="1" applyFont="1" applyFill="1" applyBorder="1" applyAlignment="1">
      <alignment horizontal="right" vertical="center"/>
    </xf>
    <xf numFmtId="3" fontId="6" fillId="24" borderId="10" xfId="0" applyNumberFormat="1" applyFont="1" applyFill="1" applyBorder="1" applyAlignment="1">
      <alignment horizontal="right" vertical="center"/>
    </xf>
    <xf numFmtId="0" fontId="6" fillId="24" borderId="14" xfId="0" applyFont="1" applyFill="1" applyBorder="1" applyAlignment="1">
      <alignment horizontal="center" vertical="center"/>
    </xf>
    <xf numFmtId="3" fontId="6" fillId="24" borderId="14" xfId="0" applyNumberFormat="1" applyFont="1" applyFill="1" applyBorder="1" applyAlignment="1">
      <alignment horizontal="right" vertical="center"/>
    </xf>
    <xf numFmtId="0" fontId="6" fillId="24" borderId="11" xfId="0" applyFont="1" applyFill="1" applyBorder="1" applyAlignment="1">
      <alignment horizontal="center" vertical="center"/>
    </xf>
    <xf numFmtId="3" fontId="7" fillId="24" borderId="11" xfId="0" applyNumberFormat="1" applyFont="1" applyFill="1" applyBorder="1" applyAlignment="1">
      <alignment horizontal="right" vertical="center"/>
    </xf>
    <xf numFmtId="3" fontId="6" fillId="24" borderId="10" xfId="28" applyNumberFormat="1" applyFont="1" applyFill="1" applyBorder="1" applyAlignment="1">
      <alignment vertical="center"/>
    </xf>
    <xf numFmtId="0" fontId="6" fillId="24" borderId="17" xfId="0" applyFont="1" applyFill="1" applyBorder="1" applyAlignment="1">
      <alignment vertical="center"/>
    </xf>
    <xf numFmtId="0" fontId="6" fillId="24" borderId="17" xfId="0" applyFont="1" applyFill="1" applyBorder="1" applyAlignment="1">
      <alignment horizontal="center" vertical="center"/>
    </xf>
    <xf numFmtId="3" fontId="6" fillId="24" borderId="17" xfId="0" applyNumberFormat="1" applyFont="1" applyFill="1" applyBorder="1" applyAlignment="1">
      <alignment vertical="center"/>
    </xf>
    <xf numFmtId="165" fontId="7" fillId="24" borderId="11" xfId="28" applyNumberFormat="1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vertical="center"/>
    </xf>
    <xf numFmtId="166" fontId="7" fillId="24" borderId="11" xfId="28" applyNumberFormat="1" applyFont="1" applyFill="1" applyBorder="1" applyAlignment="1">
      <alignment vertical="center"/>
    </xf>
    <xf numFmtId="3" fontId="7" fillId="24" borderId="11" xfId="28" applyNumberFormat="1" applyFont="1" applyFill="1" applyBorder="1" applyAlignment="1">
      <alignment vertical="center"/>
    </xf>
    <xf numFmtId="0" fontId="6" fillId="2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0" fontId="7" fillId="25" borderId="11" xfId="0" applyFont="1" applyFill="1" applyBorder="1" applyAlignment="1">
      <alignment horizontal="center" vertical="center"/>
    </xf>
    <xf numFmtId="0" fontId="7" fillId="25" borderId="11" xfId="0" applyFont="1" applyFill="1" applyBorder="1" applyAlignment="1">
      <alignment horizontal="center" vertical="center" wrapText="1"/>
    </xf>
    <xf numFmtId="0" fontId="7" fillId="25" borderId="12" xfId="0" applyFont="1" applyFill="1" applyBorder="1" applyAlignment="1">
      <alignment horizontal="center" vertical="center"/>
    </xf>
    <xf numFmtId="0" fontId="7" fillId="25" borderId="13" xfId="0" applyFont="1" applyFill="1" applyBorder="1" applyAlignment="1">
      <alignment horizontal="center" vertical="center"/>
    </xf>
    <xf numFmtId="0" fontId="2" fillId="24" borderId="0" xfId="0" applyFont="1" applyFill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6" fillId="24" borderId="17" xfId="0" applyFont="1" applyFill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center" vertical="center" wrapText="1"/>
    </xf>
    <xf numFmtId="0" fontId="7" fillId="25" borderId="12" xfId="0" applyFont="1" applyFill="1" applyBorder="1" applyAlignment="1">
      <alignment horizontal="center" vertical="center" wrapText="1"/>
    </xf>
    <xf numFmtId="0" fontId="7" fillId="25" borderId="13" xfId="0" applyFont="1" applyFill="1" applyBorder="1" applyAlignment="1">
      <alignment horizontal="center" vertical="center" wrapText="1"/>
    </xf>
    <xf numFmtId="164" fontId="7" fillId="25" borderId="11" xfId="0" applyNumberFormat="1" applyFont="1" applyFill="1" applyBorder="1" applyAlignment="1">
      <alignment horizontal="center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7" fillId="24" borderId="11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7" fillId="24" borderId="0" xfId="0" applyFont="1" applyFill="1" applyAlignment="1">
      <alignment horizontal="left" vertical="center"/>
    </xf>
    <xf numFmtId="0" fontId="10" fillId="24" borderId="0" xfId="0" applyFont="1" applyFill="1" applyAlignment="1">
      <alignment horizontal="center" vertical="center"/>
    </xf>
    <xf numFmtId="0" fontId="9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00000000-0005-0000-0000-000026000000}"/>
    <cellStyle name="Normal_02_Vuot_gio_ca_nam_2016_2017" xfId="39" xr:uid="{00000000-0005-0000-0000-000027000000}"/>
    <cellStyle name="Normal_Dichso" xfId="40" xr:uid="{00000000-0005-0000-0000-000028000000}"/>
    <cellStyle name="Normal_DocSoUnicode" xfId="41" xr:uid="{00000000-0005-0000-0000-000029000000}"/>
    <cellStyle name="Normal_Lenh_chi_VietinBank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7"/>
  <sheetViews>
    <sheetView showZeros="0" workbookViewId="0">
      <selection activeCell="E9" sqref="E9"/>
    </sheetView>
  </sheetViews>
  <sheetFormatPr defaultColWidth="9" defaultRowHeight="14" x14ac:dyDescent="0.35"/>
  <cols>
    <col min="1" max="1" width="9" style="12"/>
    <col min="2" max="2" width="16.914062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4" customFormat="1" ht="16.5" x14ac:dyDescent="0.35">
      <c r="B1" s="1">
        <f>'ngoai gio_II'!G350</f>
        <v>490093500</v>
      </c>
      <c r="C1" s="2" t="str">
        <f>RIGHT("000000000000"&amp;ROUND(B1,0),12)</f>
        <v>000490093500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6" x14ac:dyDescent="0.35">
      <c r="B2" s="5" t="s">
        <v>17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0</v>
      </c>
      <c r="G2" s="7">
        <f>VALUE(MID(C1,G1,1))</f>
        <v>4</v>
      </c>
      <c r="H2" s="7">
        <f>VALUE(MID(C1,H1,1))</f>
        <v>9</v>
      </c>
      <c r="I2" s="7">
        <f>VALUE(MID(C1,I1,1))</f>
        <v>0</v>
      </c>
      <c r="J2" s="7">
        <f>VALUE(MID(C1,J1,1))</f>
        <v>0</v>
      </c>
      <c r="K2" s="7">
        <f>VALUE(MID(C1,K1,1))</f>
        <v>9</v>
      </c>
      <c r="L2" s="7">
        <f>VALUE(MID(C1,L1,1))</f>
        <v>3</v>
      </c>
      <c r="M2" s="7">
        <f>VALUE(MID(C1,M1,1))</f>
        <v>5</v>
      </c>
      <c r="N2" s="7">
        <f>VALUE(MID(C1,N1,1))</f>
        <v>0</v>
      </c>
      <c r="O2" s="7">
        <f>VALUE(MID(C1,O1,1))</f>
        <v>0</v>
      </c>
    </row>
    <row r="3" spans="2:15" s="4" customFormat="1" ht="16.5" x14ac:dyDescent="0.35">
      <c r="B3" s="8"/>
      <c r="C3" s="6"/>
      <c r="D3" s="7">
        <f>SUM(D2:D2)</f>
        <v>0</v>
      </c>
      <c r="E3" s="7">
        <f>SUM(D2:E2)</f>
        <v>0</v>
      </c>
      <c r="F3" s="7">
        <f>SUM(D2:F2)</f>
        <v>0</v>
      </c>
      <c r="G3" s="7">
        <f>SUM(G2:G2)</f>
        <v>4</v>
      </c>
      <c r="H3" s="7">
        <f>SUM(G2:H2)</f>
        <v>13</v>
      </c>
      <c r="I3" s="7">
        <f>SUM(G2:I2)</f>
        <v>13</v>
      </c>
      <c r="J3" s="7">
        <f>SUM(J2:J2)</f>
        <v>0</v>
      </c>
      <c r="K3" s="7">
        <f>SUM(J2:K2)</f>
        <v>9</v>
      </c>
      <c r="L3" s="7">
        <f>SUM(J2:L2)</f>
        <v>12</v>
      </c>
      <c r="M3" s="7">
        <f>SUM(M2:M2)</f>
        <v>5</v>
      </c>
      <c r="N3" s="7">
        <f>SUM(M2:N2)</f>
        <v>5</v>
      </c>
      <c r="O3" s="7">
        <f>SUM(M2:O2)</f>
        <v>5</v>
      </c>
    </row>
    <row r="4" spans="2:15" s="4" customFormat="1" ht="16.5" x14ac:dyDescent="0.35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/>
      </c>
      <c r="G4" s="10" t="str">
        <f>IF(G2=0,"",CHOOSE(G2,"một","hai","ba","bốn","năm","sáu","bảy","tám","chín"))</f>
        <v>bốn</v>
      </c>
      <c r="H4" s="10" t="str">
        <f>IF(H2=0,IF(AND(G2&lt;&gt;0,I2&lt;&gt;0),"lẻ",""),CHOOSE(H2,"mười","hai","ba","bốn","năm","sáu","bảy","tám","chín"))</f>
        <v>chín</v>
      </c>
      <c r="I4" s="10" t="str">
        <f>IF(I2=0,"",CHOOSE(I2,IF(H2&gt;1,"mốt","một"),"hai","ba","bốn",IF(H2=0,"năm","lăm"),"sáu","bảy","tám","chín"))</f>
        <v/>
      </c>
      <c r="J4" s="10" t="str">
        <f>IF(J2=0,"",CHOOSE(J2,"một","hai","ba","bốn","năm","sáu","bảy","tám","chín"))</f>
        <v/>
      </c>
      <c r="K4" s="10" t="str">
        <f>IF(K2=0,IF(AND(J2&lt;&gt;0,L2&lt;&gt;0),"lẻ",""),CHOOSE(K2,"mười","hai","ba","bốn","năm","sáu","bảy","tám","chín"))</f>
        <v>chín</v>
      </c>
      <c r="L4" s="10" t="str">
        <f>IF(L2=0,"",CHOOSE(L2,IF(K2&gt;1,"mốt","một"),"hai","ba","bốn",IF(K2=0,"năm","lăm"),"sáu","bảy","tám","chín"))</f>
        <v>ba</v>
      </c>
      <c r="M4" s="7" t="str">
        <f>IF(M2=0,"",CHOOSE(M2,"một","hai","ba","bốn","năm","sáu","bảy","tám","chín"))</f>
        <v>năm</v>
      </c>
      <c r="N4" s="11" t="str">
        <f>IF(N2=0,IF(AND(M2&lt;&gt;0,O2&lt;&gt;0),"lẻ",""),CHOOSE(N2,"một","hai","ba","bốn","năm","sáu","bảy","tám","chín"))</f>
        <v/>
      </c>
      <c r="O4" s="11" t="str">
        <f>IF(O2=0,"",CHOOSE(O2,IF(N2&gt;1,"một","một"),"hai","ba","bốn",IF(N2=0,"năm","lăm"),"sáu","bảy","tám","chín"))</f>
        <v/>
      </c>
    </row>
    <row r="5" spans="2:15" s="4" customFormat="1" ht="16.5" x14ac:dyDescent="0.35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/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/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/>
      </c>
      <c r="O5" s="11" t="s">
        <v>18</v>
      </c>
    </row>
    <row r="6" spans="2:15" s="4" customFormat="1" ht="16.5" x14ac:dyDescent="0.35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Bốn trăm chín mươi triệu chín mươi ba ngàn năm trăm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5" x14ac:dyDescent="0.35">
      <c r="B8" s="1">
        <f>Tong_hop!F119</f>
        <v>490093500</v>
      </c>
      <c r="C8" s="2" t="str">
        <f>RIGHT("000000000000"&amp;ROUND(B8,0),12)</f>
        <v>000490093500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6" x14ac:dyDescent="0.35">
      <c r="B9" s="5" t="s">
        <v>17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0</v>
      </c>
      <c r="G9" s="7">
        <f>VALUE(MID(C8,G8,1))</f>
        <v>4</v>
      </c>
      <c r="H9" s="7">
        <f>VALUE(MID(C8,H8,1))</f>
        <v>9</v>
      </c>
      <c r="I9" s="7">
        <f>VALUE(MID(C8,I8,1))</f>
        <v>0</v>
      </c>
      <c r="J9" s="7">
        <f>VALUE(MID(C8,J8,1))</f>
        <v>0</v>
      </c>
      <c r="K9" s="7">
        <f>VALUE(MID(C8,K8,1))</f>
        <v>9</v>
      </c>
      <c r="L9" s="7">
        <f>VALUE(MID(C8,L8,1))</f>
        <v>3</v>
      </c>
      <c r="M9" s="7">
        <f>VALUE(MID(C8,M8,1))</f>
        <v>5</v>
      </c>
      <c r="N9" s="7">
        <f>VALUE(MID(C8,N8,1))</f>
        <v>0</v>
      </c>
      <c r="O9" s="7">
        <f>VALUE(MID(C8,O8,1))</f>
        <v>0</v>
      </c>
    </row>
    <row r="10" spans="2:15" s="4" customFormat="1" ht="16.5" x14ac:dyDescent="0.35">
      <c r="B10" s="8"/>
      <c r="C10" s="6"/>
      <c r="D10" s="7">
        <f>SUM(D9:D9)</f>
        <v>0</v>
      </c>
      <c r="E10" s="7">
        <f>SUM(D9:E9)</f>
        <v>0</v>
      </c>
      <c r="F10" s="7">
        <f>SUM(D9:F9)</f>
        <v>0</v>
      </c>
      <c r="G10" s="7">
        <f>SUM(G9:G9)</f>
        <v>4</v>
      </c>
      <c r="H10" s="7">
        <f>SUM(G9:H9)</f>
        <v>13</v>
      </c>
      <c r="I10" s="7">
        <f>SUM(G9:I9)</f>
        <v>13</v>
      </c>
      <c r="J10" s="7">
        <f>SUM(J9:J9)</f>
        <v>0</v>
      </c>
      <c r="K10" s="7">
        <f>SUM(J9:K9)</f>
        <v>9</v>
      </c>
      <c r="L10" s="7">
        <f>SUM(J9:L9)</f>
        <v>12</v>
      </c>
      <c r="M10" s="7">
        <f>SUM(M9:M9)</f>
        <v>5</v>
      </c>
      <c r="N10" s="7">
        <f>SUM(M9:N9)</f>
        <v>5</v>
      </c>
      <c r="O10" s="7">
        <f>SUM(M9:O9)</f>
        <v>5</v>
      </c>
    </row>
    <row r="11" spans="2:15" s="4" customFormat="1" ht="16.5" x14ac:dyDescent="0.35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/>
      </c>
      <c r="G11" s="10" t="str">
        <f>IF(G9=0,"",CHOOSE(G9,"một","hai","ba","bốn","năm","sáu","bảy","tám","chín"))</f>
        <v>bốn</v>
      </c>
      <c r="H11" s="10" t="str">
        <f>IF(H9=0,IF(AND(G9&lt;&gt;0,I9&lt;&gt;0),"lẻ",""),CHOOSE(H9,"mười","hai","ba","bốn","năm","sáu","bảy","tám","chín"))</f>
        <v>chín</v>
      </c>
      <c r="I11" s="10" t="str">
        <f>IF(I9=0,"",CHOOSE(I9,IF(H9&gt;1,"mốt","một"),"hai","ba","bốn",IF(H9=0,"năm","lăm"),"sáu","bảy","tám","chín"))</f>
        <v/>
      </c>
      <c r="J11" s="10" t="str">
        <f>IF(J9=0,"",CHOOSE(J9,"một","hai","ba","bốn","năm","sáu","bảy","tám","chín"))</f>
        <v/>
      </c>
      <c r="K11" s="10" t="str">
        <f>IF(K9=0,IF(AND(J9&lt;&gt;0,L9&lt;&gt;0),"lẻ",""),CHOOSE(K9,"mười","hai","ba","bốn","năm","sáu","bảy","tám","chín"))</f>
        <v>chín</v>
      </c>
      <c r="L11" s="10" t="str">
        <f>IF(L9=0,"",CHOOSE(L9,IF(K9&gt;1,"mốt","một"),"hai","ba","bốn",IF(K9=0,"năm","lăm"),"sáu","bảy","tám","chín"))</f>
        <v>ba</v>
      </c>
      <c r="M11" s="7" t="str">
        <f>IF(M9=0,"",CHOOSE(M9,"một","hai","ba","bốn","năm","sáu","bảy","tám","chín"))</f>
        <v>năm</v>
      </c>
      <c r="N11" s="11" t="str">
        <f>IF(N9=0,IF(AND(M9&lt;&gt;0,O9&lt;&gt;0),"lẻ",""),CHOOSE(N9,"một","hai","ba","bốn","năm","sáu","bảy","tám","chín"))</f>
        <v/>
      </c>
      <c r="O11" s="11" t="str">
        <f>IF(O9=0,"",CHOOSE(O9,IF(N9&gt;1,"một","một"),"hai","ba","bốn",IF(N9=0,"năm","lăm"),"sáu","bảy","tám","chín"))</f>
        <v/>
      </c>
    </row>
    <row r="12" spans="2:15" s="4" customFormat="1" ht="16.5" x14ac:dyDescent="0.35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/>
      </c>
      <c r="G12" s="11" t="str">
        <f>IF(G9=0,"","trăm")</f>
        <v>trăm</v>
      </c>
      <c r="H12" s="11" t="str">
        <f>IF(H9=0,"",IF(H9=1,"","mươi"))</f>
        <v>mươi</v>
      </c>
      <c r="I12" s="11" t="str">
        <f>IF(AND(I9=0,I10=0),"","triệu")</f>
        <v>triệu</v>
      </c>
      <c r="J12" s="11" t="str">
        <f>IF(J9=0,"","trăm")</f>
        <v/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>trăm</v>
      </c>
      <c r="N12" s="11" t="str">
        <f>IF(N9=0,"",IF(N9=1,"","mươi"))</f>
        <v/>
      </c>
      <c r="O12" s="11" t="s">
        <v>18</v>
      </c>
    </row>
    <row r="13" spans="2:15" s="4" customFormat="1" ht="16.5" x14ac:dyDescent="0.35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Bốn trăm chín mươi triệu chín mươi ba ngàn năm trăm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4" customFormat="1" ht="16.5" x14ac:dyDescent="0.35">
      <c r="B15" s="1" t="e">
        <f>#REF!</f>
        <v>#REF!</v>
      </c>
      <c r="C15" s="2" t="e">
        <f>RIGHT("000000000000"&amp;ROUND(B15,0),12)</f>
        <v>#REF!</v>
      </c>
      <c r="D15" s="3">
        <v>1</v>
      </c>
      <c r="E15" s="3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>
        <v>9</v>
      </c>
      <c r="M15" s="3">
        <v>10</v>
      </c>
      <c r="N15" s="3">
        <v>11</v>
      </c>
      <c r="O15" s="3">
        <v>12</v>
      </c>
    </row>
    <row r="16" spans="2:15" s="4" customFormat="1" ht="26" x14ac:dyDescent="0.35">
      <c r="B16" s="5" t="s">
        <v>17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4" customFormat="1" ht="16.5" x14ac:dyDescent="0.35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4" customFormat="1" ht="16.5" x14ac:dyDescent="0.35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4" customFormat="1" ht="16.5" x14ac:dyDescent="0.35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18</v>
      </c>
    </row>
    <row r="20" spans="2:15" s="4" customFormat="1" ht="16.5" x14ac:dyDescent="0.35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4" customFormat="1" ht="16.5" x14ac:dyDescent="0.35">
      <c r="B22" s="1" t="e">
        <f>#REF!</f>
        <v>#REF!</v>
      </c>
      <c r="C22" s="2" t="e">
        <f>RIGHT("000000000000"&amp;ROUND(B22,0),12)</f>
        <v>#REF!</v>
      </c>
      <c r="D22" s="3">
        <v>1</v>
      </c>
      <c r="E22" s="3">
        <v>2</v>
      </c>
      <c r="F22" s="3">
        <v>3</v>
      </c>
      <c r="G22" s="3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4" customFormat="1" ht="26" x14ac:dyDescent="0.35">
      <c r="B23" s="5" t="s">
        <v>17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4" customFormat="1" ht="16.5" x14ac:dyDescent="0.35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4" customFormat="1" ht="16.5" x14ac:dyDescent="0.35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4" customFormat="1" ht="16.5" x14ac:dyDescent="0.35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18</v>
      </c>
    </row>
    <row r="27" spans="2:15" s="4" customFormat="1" ht="16.5" x14ac:dyDescent="0.35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25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9"/>
  <sheetViews>
    <sheetView showZeros="0" tabSelected="1" topLeftCell="A3" workbookViewId="0">
      <pane ySplit="8" topLeftCell="A11" activePane="bottomLeft" state="frozen"/>
      <selection activeCell="A3" sqref="A3"/>
      <selection pane="bottomLeft" activeCell="F11" sqref="F11"/>
    </sheetView>
  </sheetViews>
  <sheetFormatPr defaultColWidth="9" defaultRowHeight="14" x14ac:dyDescent="0.35"/>
  <cols>
    <col min="1" max="1" width="4.4140625" style="32" bestFit="1" customWidth="1"/>
    <col min="2" max="2" width="7.58203125" style="38" customWidth="1"/>
    <col min="3" max="3" width="16" style="32" customWidth="1"/>
    <col min="4" max="4" width="8.08203125" style="32" bestFit="1" customWidth="1"/>
    <col min="5" max="5" width="4.6640625" style="38" customWidth="1"/>
    <col min="6" max="6" width="31.6640625" style="32" bestFit="1" customWidth="1"/>
    <col min="7" max="7" width="10.08203125" style="32" bestFit="1" customWidth="1"/>
    <col min="8" max="8" width="8.1640625" style="32" customWidth="1"/>
    <col min="9" max="9" width="13.58203125" style="32" bestFit="1" customWidth="1"/>
    <col min="10" max="10" width="12.5" style="32" customWidth="1"/>
    <col min="11" max="11" width="12.08203125" style="32" bestFit="1" customWidth="1"/>
    <col min="12" max="16384" width="9" style="32"/>
  </cols>
  <sheetData>
    <row r="1" spans="1:12" s="19" customFormat="1" ht="16.5" x14ac:dyDescent="0.35">
      <c r="A1" s="105" t="s">
        <v>57</v>
      </c>
      <c r="B1" s="105"/>
      <c r="C1" s="105"/>
      <c r="D1" s="105"/>
      <c r="E1" s="105"/>
    </row>
    <row r="2" spans="1:12" s="19" customFormat="1" ht="16.5" x14ac:dyDescent="0.35">
      <c r="A2" s="106" t="s">
        <v>14</v>
      </c>
      <c r="B2" s="106"/>
      <c r="C2" s="106"/>
      <c r="D2" s="106"/>
      <c r="E2" s="106"/>
    </row>
    <row r="3" spans="1:12" s="19" customFormat="1" ht="16.5" x14ac:dyDescent="0.35">
      <c r="B3" s="20"/>
      <c r="E3" s="20"/>
    </row>
    <row r="4" spans="1:12" s="21" customFormat="1" ht="21.75" customHeight="1" x14ac:dyDescent="0.35">
      <c r="A4" s="107" t="s">
        <v>46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s="21" customFormat="1" ht="21.75" customHeight="1" x14ac:dyDescent="0.35">
      <c r="A5" s="107" t="s">
        <v>228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s="19" customFormat="1" ht="21.75" hidden="1" customHeight="1" x14ac:dyDescent="0.35">
      <c r="A6" s="108" t="s">
        <v>229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s="19" customFormat="1" ht="21.75" hidden="1" customHeight="1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9" customFormat="1" ht="21.75" hidden="1" customHeight="1" x14ac:dyDescent="0.35">
      <c r="A8" s="22"/>
      <c r="B8" s="22">
        <v>1</v>
      </c>
      <c r="C8" s="22">
        <f>+B8+1</f>
        <v>2</v>
      </c>
      <c r="D8" s="22">
        <f t="shared" ref="D8:L8" si="0">+C8+1</f>
        <v>3</v>
      </c>
      <c r="E8" s="22">
        <f t="shared" si="0"/>
        <v>4</v>
      </c>
      <c r="F8" s="22">
        <f t="shared" si="0"/>
        <v>5</v>
      </c>
      <c r="G8" s="22">
        <f t="shared" si="0"/>
        <v>6</v>
      </c>
      <c r="H8" s="22">
        <f t="shared" si="0"/>
        <v>7</v>
      </c>
      <c r="I8" s="22">
        <f t="shared" si="0"/>
        <v>8</v>
      </c>
      <c r="J8" s="22">
        <f t="shared" si="0"/>
        <v>9</v>
      </c>
      <c r="K8" s="22">
        <f t="shared" si="0"/>
        <v>10</v>
      </c>
      <c r="L8" s="22">
        <f t="shared" si="0"/>
        <v>11</v>
      </c>
    </row>
    <row r="10" spans="1:12" s="24" customFormat="1" ht="42" x14ac:dyDescent="0.35">
      <c r="A10" s="90" t="s">
        <v>8</v>
      </c>
      <c r="B10" s="91" t="s">
        <v>26</v>
      </c>
      <c r="C10" s="92" t="s">
        <v>3</v>
      </c>
      <c r="D10" s="93" t="s">
        <v>4</v>
      </c>
      <c r="E10" s="91" t="s">
        <v>23</v>
      </c>
      <c r="F10" s="90" t="s">
        <v>7</v>
      </c>
      <c r="G10" s="91" t="s">
        <v>24</v>
      </c>
      <c r="H10" s="91" t="s">
        <v>10</v>
      </c>
      <c r="I10" s="91" t="s">
        <v>25</v>
      </c>
      <c r="J10" s="91" t="s">
        <v>28</v>
      </c>
      <c r="K10" s="91" t="s">
        <v>27</v>
      </c>
      <c r="L10" s="91" t="s">
        <v>12</v>
      </c>
    </row>
    <row r="11" spans="1:12" ht="25.5" customHeight="1" x14ac:dyDescent="0.35">
      <c r="A11" s="58">
        <f>IF(B11&lt;&gt;"",SUBTOTAL(3,$B$11:B11),0)</f>
        <v>1</v>
      </c>
      <c r="B11" s="25" t="s">
        <v>232</v>
      </c>
      <c r="C11" s="26" t="s">
        <v>203</v>
      </c>
      <c r="D11" s="27" t="s">
        <v>308</v>
      </c>
      <c r="E11" s="25">
        <v>1</v>
      </c>
      <c r="F11" s="28" t="s">
        <v>309</v>
      </c>
      <c r="G11" s="29">
        <f>SUMIF('ngoai gio_II'!$B$8:$B$347,Tong_hop!B11,'ngoai gio_II'!$H$8:$H$347)</f>
        <v>21.6</v>
      </c>
      <c r="H11" s="30">
        <v>102500</v>
      </c>
      <c r="I11" s="31">
        <f>SUMIF('ngoai gio_II'!$B$8:$B$347,Tong_hop!B11,'ngoai gio_II'!$J$8:$J$347)</f>
        <v>2214000</v>
      </c>
      <c r="J11" s="50">
        <f>SUMIF('ngoai gio_II'!$B$8:$B$347,Tong_hop!B11,'ngoai gio_II'!$K$8:$K$347)</f>
        <v>0</v>
      </c>
      <c r="K11" s="31">
        <f>SUMIF('ngoai gio_II'!$B$8:$B$347,Tong_hop!B11,'ngoai gio_II'!$L$8:$L$347)</f>
        <v>2214000</v>
      </c>
      <c r="L11" s="28"/>
    </row>
    <row r="12" spans="1:12" ht="25.5" customHeight="1" x14ac:dyDescent="0.35">
      <c r="A12" s="58">
        <f>IF(B12&lt;&gt;"",SUBTOTAL(3,$B$11:B12),0)</f>
        <v>2</v>
      </c>
      <c r="B12" s="33" t="s">
        <v>233</v>
      </c>
      <c r="C12" s="34" t="s">
        <v>310</v>
      </c>
      <c r="D12" s="35" t="s">
        <v>92</v>
      </c>
      <c r="E12" s="33">
        <v>1</v>
      </c>
      <c r="F12" s="36" t="s">
        <v>309</v>
      </c>
      <c r="G12" s="29">
        <f>SUMIF('ngoai gio_II'!$B$8:$B$347,Tong_hop!B12,'ngoai gio_II'!$H$8:$H$347)</f>
        <v>36.400000000000006</v>
      </c>
      <c r="H12" s="30">
        <v>102500</v>
      </c>
      <c r="I12" s="31">
        <f>SUMIF('ngoai gio_II'!$B$8:$B$347,Tong_hop!B12,'ngoai gio_II'!$J$8:$J$347)</f>
        <v>3731000</v>
      </c>
      <c r="J12" s="50">
        <f>SUMIF('ngoai gio_II'!$B$8:$B$347,Tong_hop!B12,'ngoai gio_II'!$K$8:$K$347)</f>
        <v>0</v>
      </c>
      <c r="K12" s="31">
        <f>SUMIF('ngoai gio_II'!$B$8:$B$347,Tong_hop!B12,'ngoai gio_II'!$L$8:$L$347)</f>
        <v>3731000</v>
      </c>
      <c r="L12" s="36"/>
    </row>
    <row r="13" spans="1:12" ht="25.5" customHeight="1" x14ac:dyDescent="0.35">
      <c r="A13" s="58">
        <f>IF(B13&lt;&gt;"",SUBTOTAL(3,$B$11:B13),0)</f>
        <v>3</v>
      </c>
      <c r="B13" s="33" t="s">
        <v>234</v>
      </c>
      <c r="C13" s="34" t="s">
        <v>311</v>
      </c>
      <c r="D13" s="35" t="s">
        <v>85</v>
      </c>
      <c r="E13" s="33">
        <v>1</v>
      </c>
      <c r="F13" s="36" t="s">
        <v>309</v>
      </c>
      <c r="G13" s="29">
        <f>SUMIF('ngoai gio_II'!$B$8:$B$347,Tong_hop!B13,'ngoai gio_II'!$H$8:$H$347)</f>
        <v>5</v>
      </c>
      <c r="H13" s="30">
        <v>102500</v>
      </c>
      <c r="I13" s="31">
        <f>SUMIF('ngoai gio_II'!$B$8:$B$347,Tong_hop!B13,'ngoai gio_II'!$J$8:$J$347)</f>
        <v>512500</v>
      </c>
      <c r="J13" s="50">
        <f>SUMIF('ngoai gio_II'!$B$8:$B$347,Tong_hop!B13,'ngoai gio_II'!$K$8:$K$347)</f>
        <v>0</v>
      </c>
      <c r="K13" s="31">
        <f>SUMIF('ngoai gio_II'!$B$8:$B$347,Tong_hop!B13,'ngoai gio_II'!$L$8:$L$347)</f>
        <v>512500</v>
      </c>
      <c r="L13" s="36"/>
    </row>
    <row r="14" spans="1:12" ht="25.5" customHeight="1" x14ac:dyDescent="0.35">
      <c r="A14" s="58">
        <f>IF(B14&lt;&gt;"",SUBTOTAL(3,$B$11:B14),0)</f>
        <v>4</v>
      </c>
      <c r="B14" s="33" t="s">
        <v>235</v>
      </c>
      <c r="C14" s="34" t="s">
        <v>71</v>
      </c>
      <c r="D14" s="35" t="s">
        <v>312</v>
      </c>
      <c r="E14" s="33">
        <v>1</v>
      </c>
      <c r="F14" s="36" t="s">
        <v>309</v>
      </c>
      <c r="G14" s="29">
        <f>SUMIF('ngoai gio_II'!$B$8:$B$347,Tong_hop!B14,'ngoai gio_II'!$H$8:$H$347)</f>
        <v>19.2</v>
      </c>
      <c r="H14" s="30">
        <v>102500</v>
      </c>
      <c r="I14" s="31">
        <f>SUMIF('ngoai gio_II'!$B$8:$B$347,Tong_hop!B14,'ngoai gio_II'!$J$8:$J$347)</f>
        <v>1968000</v>
      </c>
      <c r="J14" s="50">
        <f>SUMIF('ngoai gio_II'!$B$8:$B$347,Tong_hop!B14,'ngoai gio_II'!$K$8:$K$347)</f>
        <v>0</v>
      </c>
      <c r="K14" s="31">
        <f>SUMIF('ngoai gio_II'!$B$8:$B$347,Tong_hop!B14,'ngoai gio_II'!$L$8:$L$347)</f>
        <v>1968000</v>
      </c>
      <c r="L14" s="36"/>
    </row>
    <row r="15" spans="1:12" ht="25.5" customHeight="1" x14ac:dyDescent="0.35">
      <c r="A15" s="58">
        <f>IF(B15&lt;&gt;"",SUBTOTAL(3,$B$11:B15),0)</f>
        <v>5</v>
      </c>
      <c r="B15" s="33" t="s">
        <v>236</v>
      </c>
      <c r="C15" s="34" t="s">
        <v>313</v>
      </c>
      <c r="D15" s="35" t="s">
        <v>85</v>
      </c>
      <c r="E15" s="33">
        <v>1</v>
      </c>
      <c r="F15" s="36" t="s">
        <v>314</v>
      </c>
      <c r="G15" s="29">
        <f>SUMIF('ngoai gio_II'!$B$8:$B$347,Tong_hop!B15,'ngoai gio_II'!$H$8:$H$347)</f>
        <v>7.5</v>
      </c>
      <c r="H15" s="30">
        <v>102500</v>
      </c>
      <c r="I15" s="31">
        <f>SUMIF('ngoai gio_II'!$B$8:$B$347,Tong_hop!B15,'ngoai gio_II'!$J$8:$J$347)</f>
        <v>768750</v>
      </c>
      <c r="J15" s="50">
        <f>SUMIF('ngoai gio_II'!$B$8:$B$347,Tong_hop!B15,'ngoai gio_II'!$K$8:$K$347)</f>
        <v>0</v>
      </c>
      <c r="K15" s="31">
        <f>SUMIF('ngoai gio_II'!$B$8:$B$347,Tong_hop!B15,'ngoai gio_II'!$L$8:$L$347)</f>
        <v>768750</v>
      </c>
      <c r="L15" s="36"/>
    </row>
    <row r="16" spans="1:12" ht="25.5" customHeight="1" x14ac:dyDescent="0.35">
      <c r="A16" s="58">
        <f>IF(B16&lt;&gt;"",SUBTOTAL(3,$B$11:B16),0)</f>
        <v>6</v>
      </c>
      <c r="B16" s="33" t="s">
        <v>237</v>
      </c>
      <c r="C16" s="34" t="s">
        <v>315</v>
      </c>
      <c r="D16" s="35" t="s">
        <v>78</v>
      </c>
      <c r="E16" s="33">
        <v>1</v>
      </c>
      <c r="F16" s="36" t="s">
        <v>314</v>
      </c>
      <c r="G16" s="29">
        <f>SUMIF('ngoai gio_II'!$B$8:$B$347,Tong_hop!B16,'ngoai gio_II'!$H$8:$H$347)</f>
        <v>17.100000000000001</v>
      </c>
      <c r="H16" s="30">
        <v>102500</v>
      </c>
      <c r="I16" s="31">
        <f>SUMIF('ngoai gio_II'!$B$8:$B$347,Tong_hop!B16,'ngoai gio_II'!$J$8:$J$347)</f>
        <v>1752750</v>
      </c>
      <c r="J16" s="50">
        <f>SUMIF('ngoai gio_II'!$B$8:$B$347,Tong_hop!B16,'ngoai gio_II'!$K$8:$K$347)</f>
        <v>0</v>
      </c>
      <c r="K16" s="31">
        <f>SUMIF('ngoai gio_II'!$B$8:$B$347,Tong_hop!B16,'ngoai gio_II'!$L$8:$L$347)</f>
        <v>1752750</v>
      </c>
      <c r="L16" s="36"/>
    </row>
    <row r="17" spans="1:12" ht="25.5" customHeight="1" x14ac:dyDescent="0.35">
      <c r="A17" s="58">
        <f>IF(B17&lt;&gt;"",SUBTOTAL(3,$B$11:B17),0)</f>
        <v>7</v>
      </c>
      <c r="B17" s="33" t="s">
        <v>238</v>
      </c>
      <c r="C17" s="34" t="s">
        <v>316</v>
      </c>
      <c r="D17" s="35" t="s">
        <v>76</v>
      </c>
      <c r="E17" s="33">
        <v>1</v>
      </c>
      <c r="F17" s="36" t="s">
        <v>317</v>
      </c>
      <c r="G17" s="29">
        <f>SUMIF('ngoai gio_II'!$B$8:$B$347,Tong_hop!B17,'ngoai gio_II'!$H$8:$H$347)</f>
        <v>9.3000000000000007</v>
      </c>
      <c r="H17" s="30">
        <v>102500</v>
      </c>
      <c r="I17" s="31">
        <f>SUMIF('ngoai gio_II'!$B$8:$B$347,Tong_hop!B17,'ngoai gio_II'!$J$8:$J$347)</f>
        <v>953250</v>
      </c>
      <c r="J17" s="50">
        <f>SUMIF('ngoai gio_II'!$B$8:$B$347,Tong_hop!B17,'ngoai gio_II'!$K$8:$K$347)</f>
        <v>0</v>
      </c>
      <c r="K17" s="31">
        <f>SUMIF('ngoai gio_II'!$B$8:$B$347,Tong_hop!B17,'ngoai gio_II'!$L$8:$L$347)</f>
        <v>953250</v>
      </c>
      <c r="L17" s="36"/>
    </row>
    <row r="18" spans="1:12" ht="25.5" customHeight="1" x14ac:dyDescent="0.35">
      <c r="A18" s="58">
        <f>IF(B18&lt;&gt;"",SUBTOTAL(3,$B$11:B18),0)</f>
        <v>8</v>
      </c>
      <c r="B18" s="33" t="s">
        <v>239</v>
      </c>
      <c r="C18" s="34" t="s">
        <v>318</v>
      </c>
      <c r="D18" s="35" t="s">
        <v>74</v>
      </c>
      <c r="E18" s="33">
        <v>1</v>
      </c>
      <c r="F18" s="36" t="s">
        <v>317</v>
      </c>
      <c r="G18" s="29">
        <f>SUMIF('ngoai gio_II'!$B$8:$B$347,Tong_hop!B18,'ngoai gio_II'!$H$8:$H$347)</f>
        <v>19.700000000000003</v>
      </c>
      <c r="H18" s="30">
        <v>102500</v>
      </c>
      <c r="I18" s="31">
        <f>SUMIF('ngoai gio_II'!$B$8:$B$347,Tong_hop!B18,'ngoai gio_II'!$J$8:$J$347)</f>
        <v>2019250</v>
      </c>
      <c r="J18" s="50">
        <f>SUMIF('ngoai gio_II'!$B$8:$B$347,Tong_hop!B18,'ngoai gio_II'!$K$8:$K$347)</f>
        <v>0</v>
      </c>
      <c r="K18" s="31">
        <f>SUMIF('ngoai gio_II'!$B$8:$B$347,Tong_hop!B18,'ngoai gio_II'!$L$8:$L$347)</f>
        <v>2019250</v>
      </c>
      <c r="L18" s="36"/>
    </row>
    <row r="19" spans="1:12" ht="25.5" customHeight="1" x14ac:dyDescent="0.35">
      <c r="A19" s="58">
        <f>IF(B19&lt;&gt;"",SUBTOTAL(3,$B$11:B19),0)</f>
        <v>9</v>
      </c>
      <c r="B19" s="33" t="s">
        <v>240</v>
      </c>
      <c r="C19" s="34" t="s">
        <v>84</v>
      </c>
      <c r="D19" s="35" t="s">
        <v>319</v>
      </c>
      <c r="E19" s="33">
        <v>1</v>
      </c>
      <c r="F19" s="36" t="s">
        <v>317</v>
      </c>
      <c r="G19" s="29">
        <f>SUMIF('ngoai gio_II'!$B$8:$B$347,Tong_hop!B19,'ngoai gio_II'!$H$8:$H$347)</f>
        <v>18.900000000000002</v>
      </c>
      <c r="H19" s="30">
        <v>102500</v>
      </c>
      <c r="I19" s="31">
        <f>SUMIF('ngoai gio_II'!$B$8:$B$347,Tong_hop!B19,'ngoai gio_II'!$J$8:$J$347)</f>
        <v>1937250</v>
      </c>
      <c r="J19" s="50">
        <f>SUMIF('ngoai gio_II'!$B$8:$B$347,Tong_hop!B19,'ngoai gio_II'!$K$8:$K$347)</f>
        <v>0</v>
      </c>
      <c r="K19" s="31">
        <f>SUMIF('ngoai gio_II'!$B$8:$B$347,Tong_hop!B19,'ngoai gio_II'!$L$8:$L$347)</f>
        <v>1937250</v>
      </c>
      <c r="L19" s="36"/>
    </row>
    <row r="20" spans="1:12" ht="25.5" customHeight="1" x14ac:dyDescent="0.35">
      <c r="A20" s="58">
        <f>IF(B20&lt;&gt;"",SUBTOTAL(3,$B$11:B20),0)</f>
        <v>10</v>
      </c>
      <c r="B20" s="33" t="s">
        <v>241</v>
      </c>
      <c r="C20" s="34" t="s">
        <v>320</v>
      </c>
      <c r="D20" s="35" t="s">
        <v>178</v>
      </c>
      <c r="E20" s="33">
        <v>1</v>
      </c>
      <c r="F20" s="36" t="s">
        <v>317</v>
      </c>
      <c r="G20" s="29">
        <f>SUMIF('ngoai gio_II'!$B$8:$B$347,Tong_hop!B20,'ngoai gio_II'!$H$8:$H$347)</f>
        <v>20.100000000000001</v>
      </c>
      <c r="H20" s="30">
        <v>102500</v>
      </c>
      <c r="I20" s="31">
        <f>SUMIF('ngoai gio_II'!$B$8:$B$347,Tong_hop!B20,'ngoai gio_II'!$J$8:$J$347)</f>
        <v>2060250</v>
      </c>
      <c r="J20" s="50">
        <f>SUMIF('ngoai gio_II'!$B$8:$B$347,Tong_hop!B20,'ngoai gio_II'!$K$8:$K$347)</f>
        <v>0</v>
      </c>
      <c r="K20" s="31">
        <f>SUMIF('ngoai gio_II'!$B$8:$B$347,Tong_hop!B20,'ngoai gio_II'!$L$8:$L$347)</f>
        <v>2060250</v>
      </c>
      <c r="L20" s="36"/>
    </row>
    <row r="21" spans="1:12" ht="25.5" customHeight="1" x14ac:dyDescent="0.35">
      <c r="A21" s="58">
        <f>IF(B21&lt;&gt;"",SUBTOTAL(3,$B$11:B21),0)</f>
        <v>11</v>
      </c>
      <c r="B21" s="33" t="s">
        <v>242</v>
      </c>
      <c r="C21" s="34" t="s">
        <v>315</v>
      </c>
      <c r="D21" s="35" t="s">
        <v>321</v>
      </c>
      <c r="E21" s="33">
        <v>1</v>
      </c>
      <c r="F21" s="36" t="s">
        <v>322</v>
      </c>
      <c r="G21" s="29">
        <f>SUMIF('ngoai gio_II'!$B$8:$B$347,Tong_hop!B21,'ngoai gio_II'!$H$8:$H$347)</f>
        <v>5</v>
      </c>
      <c r="H21" s="30">
        <v>102500</v>
      </c>
      <c r="I21" s="31">
        <f>SUMIF('ngoai gio_II'!$B$8:$B$347,Tong_hop!B21,'ngoai gio_II'!$J$8:$J$347)</f>
        <v>512500</v>
      </c>
      <c r="J21" s="50">
        <f>SUMIF('ngoai gio_II'!$B$8:$B$347,Tong_hop!B21,'ngoai gio_II'!$K$8:$K$347)</f>
        <v>0</v>
      </c>
      <c r="K21" s="31">
        <f>SUMIF('ngoai gio_II'!$B$8:$B$347,Tong_hop!B21,'ngoai gio_II'!$L$8:$L$347)</f>
        <v>512500</v>
      </c>
      <c r="L21" s="36"/>
    </row>
    <row r="22" spans="1:12" ht="25.5" customHeight="1" x14ac:dyDescent="0.35">
      <c r="A22" s="58">
        <f>IF(B22&lt;&gt;"",SUBTOTAL(3,$B$11:B22),0)</f>
        <v>12</v>
      </c>
      <c r="B22" s="33" t="s">
        <v>243</v>
      </c>
      <c r="C22" s="34" t="s">
        <v>323</v>
      </c>
      <c r="D22" s="35" t="s">
        <v>87</v>
      </c>
      <c r="E22" s="33">
        <v>1</v>
      </c>
      <c r="F22" s="36" t="s">
        <v>322</v>
      </c>
      <c r="G22" s="29">
        <f>SUMIF('ngoai gio_II'!$B$8:$B$347,Tong_hop!B22,'ngoai gio_II'!$H$8:$H$347)</f>
        <v>15</v>
      </c>
      <c r="H22" s="30">
        <v>102500</v>
      </c>
      <c r="I22" s="31">
        <f>SUMIF('ngoai gio_II'!$B$8:$B$347,Tong_hop!B22,'ngoai gio_II'!$J$8:$J$347)</f>
        <v>1537500</v>
      </c>
      <c r="J22" s="50">
        <f>SUMIF('ngoai gio_II'!$B$8:$B$347,Tong_hop!B22,'ngoai gio_II'!$K$8:$K$347)</f>
        <v>0</v>
      </c>
      <c r="K22" s="31">
        <f>SUMIF('ngoai gio_II'!$B$8:$B$347,Tong_hop!B22,'ngoai gio_II'!$L$8:$L$347)</f>
        <v>1537500</v>
      </c>
      <c r="L22" s="36"/>
    </row>
    <row r="23" spans="1:12" ht="25.5" customHeight="1" x14ac:dyDescent="0.35">
      <c r="A23" s="58">
        <f>IF(B23&lt;&gt;"",SUBTOTAL(3,$B$11:B23),0)</f>
        <v>13</v>
      </c>
      <c r="B23" s="33" t="s">
        <v>244</v>
      </c>
      <c r="C23" s="34" t="s">
        <v>324</v>
      </c>
      <c r="D23" s="35" t="s">
        <v>76</v>
      </c>
      <c r="E23" s="33">
        <v>2</v>
      </c>
      <c r="F23" s="36" t="s">
        <v>325</v>
      </c>
      <c r="G23" s="29">
        <f>SUMIF('ngoai gio_II'!$B$8:$B$347,Tong_hop!B23,'ngoai gio_II'!$H$8:$H$347)</f>
        <v>4.2</v>
      </c>
      <c r="H23" s="30">
        <v>102500</v>
      </c>
      <c r="I23" s="31">
        <f>SUMIF('ngoai gio_II'!$B$8:$B$347,Tong_hop!B23,'ngoai gio_II'!$J$8:$J$347)</f>
        <v>430500</v>
      </c>
      <c r="J23" s="50">
        <f>SUMIF('ngoai gio_II'!$B$8:$B$347,Tong_hop!B23,'ngoai gio_II'!$K$8:$K$347)</f>
        <v>0</v>
      </c>
      <c r="K23" s="31">
        <f>SUMIF('ngoai gio_II'!$B$8:$B$347,Tong_hop!B23,'ngoai gio_II'!$L$8:$L$347)</f>
        <v>430500</v>
      </c>
      <c r="L23" s="36"/>
    </row>
    <row r="24" spans="1:12" ht="25.5" customHeight="1" x14ac:dyDescent="0.35">
      <c r="A24" s="58">
        <f>IF(B24&lt;&gt;"",SUBTOTAL(3,$B$11:B24),0)</f>
        <v>14</v>
      </c>
      <c r="B24" s="33" t="s">
        <v>245</v>
      </c>
      <c r="C24" s="34" t="s">
        <v>326</v>
      </c>
      <c r="D24" s="35" t="s">
        <v>327</v>
      </c>
      <c r="E24" s="33">
        <v>2</v>
      </c>
      <c r="F24" s="36" t="s">
        <v>328</v>
      </c>
      <c r="G24" s="29">
        <f>SUMIF('ngoai gio_II'!$B$8:$B$347,Tong_hop!B24,'ngoai gio_II'!$H$8:$H$347)</f>
        <v>8.4</v>
      </c>
      <c r="H24" s="30">
        <v>102500</v>
      </c>
      <c r="I24" s="31">
        <f>SUMIF('ngoai gio_II'!$B$8:$B$347,Tong_hop!B24,'ngoai gio_II'!$J$8:$J$347)</f>
        <v>861000</v>
      </c>
      <c r="J24" s="50">
        <f>SUMIF('ngoai gio_II'!$B$8:$B$347,Tong_hop!B24,'ngoai gio_II'!$K$8:$K$347)</f>
        <v>0</v>
      </c>
      <c r="K24" s="31">
        <f>SUMIF('ngoai gio_II'!$B$8:$B$347,Tong_hop!B24,'ngoai gio_II'!$L$8:$L$347)</f>
        <v>861000</v>
      </c>
      <c r="L24" s="36"/>
    </row>
    <row r="25" spans="1:12" ht="25.5" customHeight="1" x14ac:dyDescent="0.35">
      <c r="A25" s="58">
        <f>IF(B25&lt;&gt;"",SUBTOTAL(3,$B$11:B25),0)</f>
        <v>15</v>
      </c>
      <c r="B25" s="33" t="s">
        <v>246</v>
      </c>
      <c r="C25" s="34" t="s">
        <v>329</v>
      </c>
      <c r="D25" s="35" t="s">
        <v>194</v>
      </c>
      <c r="E25" s="33">
        <v>2</v>
      </c>
      <c r="F25" s="36" t="s">
        <v>330</v>
      </c>
      <c r="G25" s="29">
        <f>SUMIF('ngoai gio_II'!$B$8:$B$347,Tong_hop!B25,'ngoai gio_II'!$H$8:$H$347)</f>
        <v>11.5</v>
      </c>
      <c r="H25" s="30">
        <v>102500</v>
      </c>
      <c r="I25" s="31">
        <f>SUMIF('ngoai gio_II'!$B$8:$B$347,Tong_hop!B25,'ngoai gio_II'!$J$8:$J$347)</f>
        <v>1178750</v>
      </c>
      <c r="J25" s="50">
        <f>SUMIF('ngoai gio_II'!$B$8:$B$347,Tong_hop!B25,'ngoai gio_II'!$K$8:$K$347)</f>
        <v>0</v>
      </c>
      <c r="K25" s="31">
        <f>SUMIF('ngoai gio_II'!$B$8:$B$347,Tong_hop!B25,'ngoai gio_II'!$L$8:$L$347)</f>
        <v>1178750</v>
      </c>
      <c r="L25" s="36"/>
    </row>
    <row r="26" spans="1:12" ht="25.5" customHeight="1" x14ac:dyDescent="0.35">
      <c r="A26" s="58">
        <f>IF(B26&lt;&gt;"",SUBTOTAL(3,$B$11:B26),0)</f>
        <v>16</v>
      </c>
      <c r="B26" s="33" t="s">
        <v>247</v>
      </c>
      <c r="C26" s="34" t="s">
        <v>331</v>
      </c>
      <c r="D26" s="35" t="s">
        <v>188</v>
      </c>
      <c r="E26" s="33">
        <v>2</v>
      </c>
      <c r="F26" s="36" t="s">
        <v>330</v>
      </c>
      <c r="G26" s="29">
        <f>SUMIF('ngoai gio_II'!$B$8:$B$347,Tong_hop!B26,'ngoai gio_II'!$H$8:$H$347)</f>
        <v>3</v>
      </c>
      <c r="H26" s="30">
        <v>102500</v>
      </c>
      <c r="I26" s="31">
        <f>SUMIF('ngoai gio_II'!$B$8:$B$347,Tong_hop!B26,'ngoai gio_II'!$J$8:$J$347)</f>
        <v>307500</v>
      </c>
      <c r="J26" s="50">
        <f>SUMIF('ngoai gio_II'!$B$8:$B$347,Tong_hop!B26,'ngoai gio_II'!$K$8:$K$347)</f>
        <v>0</v>
      </c>
      <c r="K26" s="31">
        <f>SUMIF('ngoai gio_II'!$B$8:$B$347,Tong_hop!B26,'ngoai gio_II'!$L$8:$L$347)</f>
        <v>307500</v>
      </c>
      <c r="L26" s="36"/>
    </row>
    <row r="27" spans="1:12" ht="25.5" customHeight="1" x14ac:dyDescent="0.35">
      <c r="A27" s="58">
        <f>IF(B27&lt;&gt;"",SUBTOTAL(3,$B$11:B27),0)</f>
        <v>17</v>
      </c>
      <c r="B27" s="33" t="s">
        <v>248</v>
      </c>
      <c r="C27" s="34" t="s">
        <v>332</v>
      </c>
      <c r="D27" s="35" t="s">
        <v>188</v>
      </c>
      <c r="E27" s="33">
        <v>2</v>
      </c>
      <c r="F27" s="36" t="s">
        <v>333</v>
      </c>
      <c r="G27" s="29">
        <f>SUMIF('ngoai gio_II'!$B$8:$B$347,Tong_hop!B27,'ngoai gio_II'!$H$8:$H$347)</f>
        <v>47.9</v>
      </c>
      <c r="H27" s="30">
        <v>102500</v>
      </c>
      <c r="I27" s="31">
        <f>SUMIF('ngoai gio_II'!$B$8:$B$347,Tong_hop!B27,'ngoai gio_II'!$J$8:$J$347)</f>
        <v>4909750</v>
      </c>
      <c r="J27" s="50">
        <f>SUMIF('ngoai gio_II'!$B$8:$B$347,Tong_hop!B27,'ngoai gio_II'!$K$8:$K$347)</f>
        <v>0</v>
      </c>
      <c r="K27" s="31">
        <f>SUMIF('ngoai gio_II'!$B$8:$B$347,Tong_hop!B27,'ngoai gio_II'!$L$8:$L$347)</f>
        <v>4909750</v>
      </c>
      <c r="L27" s="36"/>
    </row>
    <row r="28" spans="1:12" ht="25.5" customHeight="1" x14ac:dyDescent="0.35">
      <c r="A28" s="58">
        <f>IF(B28&lt;&gt;"",SUBTOTAL(3,$B$11:B28),0)</f>
        <v>18</v>
      </c>
      <c r="B28" s="33" t="s">
        <v>249</v>
      </c>
      <c r="C28" s="34" t="s">
        <v>334</v>
      </c>
      <c r="D28" s="35" t="s">
        <v>100</v>
      </c>
      <c r="E28" s="33">
        <v>2</v>
      </c>
      <c r="F28" s="36" t="s">
        <v>145</v>
      </c>
      <c r="G28" s="29">
        <f>SUMIF('ngoai gio_II'!$B$8:$B$347,Tong_hop!B28,'ngoai gio_II'!$H$8:$H$347)</f>
        <v>62.6</v>
      </c>
      <c r="H28" s="30">
        <v>102500</v>
      </c>
      <c r="I28" s="31">
        <f>SUMIF('ngoai gio_II'!$B$8:$B$347,Tong_hop!B28,'ngoai gio_II'!$J$8:$J$347)</f>
        <v>6416500</v>
      </c>
      <c r="J28" s="50">
        <f>SUMIF('ngoai gio_II'!$B$8:$B$347,Tong_hop!B28,'ngoai gio_II'!$K$8:$K$347)</f>
        <v>0</v>
      </c>
      <c r="K28" s="31">
        <f>SUMIF('ngoai gio_II'!$B$8:$B$347,Tong_hop!B28,'ngoai gio_II'!$L$8:$L$347)</f>
        <v>6416500</v>
      </c>
      <c r="L28" s="36"/>
    </row>
    <row r="29" spans="1:12" ht="25.5" customHeight="1" x14ac:dyDescent="0.35">
      <c r="A29" s="58">
        <f>IF(B29&lt;&gt;"",SUBTOTAL(3,$B$11:B29),0)</f>
        <v>19</v>
      </c>
      <c r="B29" s="33" t="s">
        <v>61</v>
      </c>
      <c r="C29" s="34" t="s">
        <v>82</v>
      </c>
      <c r="D29" s="35" t="s">
        <v>335</v>
      </c>
      <c r="E29" s="33">
        <v>3</v>
      </c>
      <c r="F29" s="36" t="s">
        <v>29</v>
      </c>
      <c r="G29" s="29">
        <f>SUMIF('ngoai gio_II'!$B$8:$B$347,Tong_hop!B29,'ngoai gio_II'!$H$8:$H$347)</f>
        <v>37.5</v>
      </c>
      <c r="H29" s="30">
        <v>102500</v>
      </c>
      <c r="I29" s="31">
        <f>SUMIF('ngoai gio_II'!$B$8:$B$347,Tong_hop!B29,'ngoai gio_II'!$J$8:$J$347)</f>
        <v>3843750</v>
      </c>
      <c r="J29" s="50">
        <f>SUMIF('ngoai gio_II'!$B$8:$B$347,Tong_hop!B29,'ngoai gio_II'!$K$8:$K$347)</f>
        <v>0</v>
      </c>
      <c r="K29" s="31">
        <f>SUMIF('ngoai gio_II'!$B$8:$B$347,Tong_hop!B29,'ngoai gio_II'!$L$8:$L$347)</f>
        <v>3843750</v>
      </c>
      <c r="L29" s="36"/>
    </row>
    <row r="30" spans="1:12" ht="25.5" customHeight="1" x14ac:dyDescent="0.35">
      <c r="A30" s="58">
        <f>IF(B30&lt;&gt;"",SUBTOTAL(3,$B$11:B30),0)</f>
        <v>20</v>
      </c>
      <c r="B30" s="33" t="s">
        <v>156</v>
      </c>
      <c r="C30" s="34" t="s">
        <v>175</v>
      </c>
      <c r="D30" s="35" t="s">
        <v>76</v>
      </c>
      <c r="E30" s="33">
        <v>3</v>
      </c>
      <c r="F30" s="36" t="s">
        <v>29</v>
      </c>
      <c r="G30" s="29">
        <f>SUMIF('ngoai gio_II'!$B$8:$B$347,Tong_hop!B30,'ngoai gio_II'!$H$8:$H$347)</f>
        <v>27.700000000000003</v>
      </c>
      <c r="H30" s="30">
        <v>102500</v>
      </c>
      <c r="I30" s="31">
        <f>SUMIF('ngoai gio_II'!$B$8:$B$347,Tong_hop!B30,'ngoai gio_II'!$J$8:$J$347)</f>
        <v>2839250</v>
      </c>
      <c r="J30" s="50">
        <f>SUMIF('ngoai gio_II'!$B$8:$B$347,Tong_hop!B30,'ngoai gio_II'!$K$8:$K$347)</f>
        <v>0</v>
      </c>
      <c r="K30" s="31">
        <f>SUMIF('ngoai gio_II'!$B$8:$B$347,Tong_hop!B30,'ngoai gio_II'!$L$8:$L$347)</f>
        <v>2839250</v>
      </c>
      <c r="L30" s="36"/>
    </row>
    <row r="31" spans="1:12" ht="25.5" customHeight="1" x14ac:dyDescent="0.35">
      <c r="A31" s="58">
        <f>IF(B31&lt;&gt;"",SUBTOTAL(3,$B$11:B31),0)</f>
        <v>21</v>
      </c>
      <c r="B31" s="33" t="s">
        <v>250</v>
      </c>
      <c r="C31" s="34" t="s">
        <v>336</v>
      </c>
      <c r="D31" s="35" t="s">
        <v>194</v>
      </c>
      <c r="E31" s="33">
        <v>3</v>
      </c>
      <c r="F31" s="36" t="s">
        <v>29</v>
      </c>
      <c r="G31" s="29">
        <f>SUMIF('ngoai gio_II'!$B$8:$B$347,Tong_hop!B31,'ngoai gio_II'!$H$8:$H$347)</f>
        <v>36.4</v>
      </c>
      <c r="H31" s="30">
        <v>102500</v>
      </c>
      <c r="I31" s="31">
        <f>SUMIF('ngoai gio_II'!$B$8:$B$347,Tong_hop!B31,'ngoai gio_II'!$J$8:$J$347)</f>
        <v>3731000</v>
      </c>
      <c r="J31" s="50">
        <f>SUMIF('ngoai gio_II'!$B$8:$B$347,Tong_hop!B31,'ngoai gio_II'!$K$8:$K$347)</f>
        <v>0</v>
      </c>
      <c r="K31" s="31">
        <f>SUMIF('ngoai gio_II'!$B$8:$B$347,Tong_hop!B31,'ngoai gio_II'!$L$8:$L$347)</f>
        <v>3731000</v>
      </c>
      <c r="L31" s="36"/>
    </row>
    <row r="32" spans="1:12" ht="25.5" customHeight="1" x14ac:dyDescent="0.35">
      <c r="A32" s="58">
        <f>IF(B32&lt;&gt;"",SUBTOTAL(3,$B$11:B32),0)</f>
        <v>22</v>
      </c>
      <c r="B32" s="33" t="s">
        <v>157</v>
      </c>
      <c r="C32" s="34" t="s">
        <v>93</v>
      </c>
      <c r="D32" s="35" t="s">
        <v>70</v>
      </c>
      <c r="E32" s="33">
        <v>3</v>
      </c>
      <c r="F32" s="36" t="s">
        <v>29</v>
      </c>
      <c r="G32" s="29">
        <f>SUMIF('ngoai gio_II'!$B$8:$B$347,Tong_hop!B32,'ngoai gio_II'!$H$8:$H$347)</f>
        <v>16</v>
      </c>
      <c r="H32" s="30">
        <v>102500</v>
      </c>
      <c r="I32" s="31">
        <f>SUMIF('ngoai gio_II'!$B$8:$B$347,Tong_hop!B32,'ngoai gio_II'!$J$8:$J$347)</f>
        <v>1640000</v>
      </c>
      <c r="J32" s="50">
        <f>SUMIF('ngoai gio_II'!$B$8:$B$347,Tong_hop!B32,'ngoai gio_II'!$K$8:$K$347)</f>
        <v>1640000</v>
      </c>
      <c r="K32" s="31">
        <f>SUMIF('ngoai gio_II'!$B$8:$B$347,Tong_hop!B32,'ngoai gio_II'!$L$8:$L$347)</f>
        <v>0</v>
      </c>
      <c r="L32" s="36"/>
    </row>
    <row r="33" spans="1:12" ht="25.5" customHeight="1" x14ac:dyDescent="0.35">
      <c r="A33" s="58">
        <f>IF(B33&lt;&gt;"",SUBTOTAL(3,$B$11:B33),0)</f>
        <v>23</v>
      </c>
      <c r="B33" s="33" t="s">
        <v>251</v>
      </c>
      <c r="C33" s="34" t="s">
        <v>85</v>
      </c>
      <c r="D33" s="35" t="s">
        <v>337</v>
      </c>
      <c r="E33" s="33">
        <v>3</v>
      </c>
      <c r="F33" s="36" t="s">
        <v>29</v>
      </c>
      <c r="G33" s="29">
        <f>SUMIF('ngoai gio_II'!$B$8:$B$347,Tong_hop!B33,'ngoai gio_II'!$H$8:$H$347)</f>
        <v>64.3</v>
      </c>
      <c r="H33" s="30">
        <v>102500</v>
      </c>
      <c r="I33" s="31">
        <f>SUMIF('ngoai gio_II'!$B$8:$B$347,Tong_hop!B33,'ngoai gio_II'!$J$8:$J$347)</f>
        <v>6590750</v>
      </c>
      <c r="J33" s="50">
        <f>SUMIF('ngoai gio_II'!$B$8:$B$347,Tong_hop!B33,'ngoai gio_II'!$K$8:$K$347)</f>
        <v>0</v>
      </c>
      <c r="K33" s="31">
        <f>SUMIF('ngoai gio_II'!$B$8:$B$347,Tong_hop!B33,'ngoai gio_II'!$L$8:$L$347)</f>
        <v>6590750</v>
      </c>
      <c r="L33" s="36"/>
    </row>
    <row r="34" spans="1:12" ht="25.5" customHeight="1" x14ac:dyDescent="0.35">
      <c r="A34" s="58">
        <f>IF(B34&lt;&gt;"",SUBTOTAL(3,$B$11:B34),0)</f>
        <v>24</v>
      </c>
      <c r="B34" s="33" t="s">
        <v>155</v>
      </c>
      <c r="C34" s="34" t="s">
        <v>173</v>
      </c>
      <c r="D34" s="35" t="s">
        <v>174</v>
      </c>
      <c r="E34" s="33">
        <v>3</v>
      </c>
      <c r="F34" s="36" t="s">
        <v>29</v>
      </c>
      <c r="G34" s="29">
        <f>SUMIF('ngoai gio_II'!$B$8:$B$347,Tong_hop!B34,'ngoai gio_II'!$H$8:$H$347)</f>
        <v>24</v>
      </c>
      <c r="H34" s="30">
        <v>102500</v>
      </c>
      <c r="I34" s="31">
        <f>SUMIF('ngoai gio_II'!$B$8:$B$347,Tong_hop!B34,'ngoai gio_II'!$J$8:$J$347)</f>
        <v>2460000</v>
      </c>
      <c r="J34" s="50">
        <f>SUMIF('ngoai gio_II'!$B$8:$B$347,Tong_hop!B34,'ngoai gio_II'!$K$8:$K$347)</f>
        <v>0</v>
      </c>
      <c r="K34" s="31">
        <f>SUMIF('ngoai gio_II'!$B$8:$B$347,Tong_hop!B34,'ngoai gio_II'!$L$8:$L$347)</f>
        <v>2460000</v>
      </c>
      <c r="L34" s="36"/>
    </row>
    <row r="35" spans="1:12" ht="25.5" customHeight="1" x14ac:dyDescent="0.35">
      <c r="A35" s="58">
        <f>IF(B35&lt;&gt;"",SUBTOTAL(3,$B$11:B35),0)</f>
        <v>25</v>
      </c>
      <c r="B35" s="33" t="s">
        <v>252</v>
      </c>
      <c r="C35" s="34" t="s">
        <v>338</v>
      </c>
      <c r="D35" s="35" t="s">
        <v>91</v>
      </c>
      <c r="E35" s="33">
        <v>3</v>
      </c>
      <c r="F35" s="36" t="s">
        <v>29</v>
      </c>
      <c r="G35" s="29">
        <f>SUMIF('ngoai gio_II'!$B$8:$B$347,Tong_hop!B35,'ngoai gio_II'!$H$8:$H$347)</f>
        <v>8</v>
      </c>
      <c r="H35" s="30">
        <v>102500</v>
      </c>
      <c r="I35" s="31">
        <f>SUMIF('ngoai gio_II'!$B$8:$B$347,Tong_hop!B35,'ngoai gio_II'!$J$8:$J$347)</f>
        <v>820000</v>
      </c>
      <c r="J35" s="50">
        <f>SUMIF('ngoai gio_II'!$B$8:$B$347,Tong_hop!B35,'ngoai gio_II'!$K$8:$K$347)</f>
        <v>0</v>
      </c>
      <c r="K35" s="31">
        <f>SUMIF('ngoai gio_II'!$B$8:$B$347,Tong_hop!B35,'ngoai gio_II'!$L$8:$L$347)</f>
        <v>820000</v>
      </c>
      <c r="L35" s="36"/>
    </row>
    <row r="36" spans="1:12" ht="25.5" customHeight="1" x14ac:dyDescent="0.35">
      <c r="A36" s="58">
        <f>IF(B36&lt;&gt;"",SUBTOTAL(3,$B$11:B36),0)</f>
        <v>26</v>
      </c>
      <c r="B36" s="33" t="s">
        <v>253</v>
      </c>
      <c r="C36" s="34" t="s">
        <v>339</v>
      </c>
      <c r="D36" s="35" t="s">
        <v>340</v>
      </c>
      <c r="E36" s="33">
        <v>3</v>
      </c>
      <c r="F36" s="36" t="s">
        <v>341</v>
      </c>
      <c r="G36" s="29">
        <f>SUMIF('ngoai gio_II'!$B$8:$B$347,Tong_hop!B36,'ngoai gio_II'!$H$8:$H$347)</f>
        <v>1.2</v>
      </c>
      <c r="H36" s="30">
        <v>102500</v>
      </c>
      <c r="I36" s="31">
        <f>SUMIF('ngoai gio_II'!$B$8:$B$347,Tong_hop!B36,'ngoai gio_II'!$J$8:$J$347)</f>
        <v>123000</v>
      </c>
      <c r="J36" s="50">
        <f>SUMIF('ngoai gio_II'!$B$8:$B$347,Tong_hop!B36,'ngoai gio_II'!$K$8:$K$347)</f>
        <v>0</v>
      </c>
      <c r="K36" s="31">
        <f>SUMIF('ngoai gio_II'!$B$8:$B$347,Tong_hop!B36,'ngoai gio_II'!$L$8:$L$347)</f>
        <v>123000</v>
      </c>
      <c r="L36" s="36"/>
    </row>
    <row r="37" spans="1:12" ht="25.5" customHeight="1" x14ac:dyDescent="0.35">
      <c r="A37" s="58">
        <f>IF(B37&lt;&gt;"",SUBTOTAL(3,$B$11:B37),0)</f>
        <v>27</v>
      </c>
      <c r="B37" s="33" t="s">
        <v>254</v>
      </c>
      <c r="C37" s="34" t="s">
        <v>342</v>
      </c>
      <c r="D37" s="35" t="s">
        <v>321</v>
      </c>
      <c r="E37" s="33">
        <v>3</v>
      </c>
      <c r="F37" s="36" t="s">
        <v>341</v>
      </c>
      <c r="G37" s="29">
        <f>SUMIF('ngoai gio_II'!$B$8:$B$347,Tong_hop!B37,'ngoai gio_II'!$H$8:$H$347)</f>
        <v>5.5</v>
      </c>
      <c r="H37" s="30">
        <v>102500</v>
      </c>
      <c r="I37" s="31">
        <f>SUMIF('ngoai gio_II'!$B$8:$B$347,Tong_hop!B37,'ngoai gio_II'!$J$8:$J$347)</f>
        <v>563750</v>
      </c>
      <c r="J37" s="50">
        <f>SUMIF('ngoai gio_II'!$B$8:$B$347,Tong_hop!B37,'ngoai gio_II'!$K$8:$K$347)</f>
        <v>0</v>
      </c>
      <c r="K37" s="31">
        <f>SUMIF('ngoai gio_II'!$B$8:$B$347,Tong_hop!B37,'ngoai gio_II'!$L$8:$L$347)</f>
        <v>563750</v>
      </c>
      <c r="L37" s="36"/>
    </row>
    <row r="38" spans="1:12" ht="25.5" customHeight="1" x14ac:dyDescent="0.35">
      <c r="A38" s="58">
        <f>IF(B38&lt;&gt;"",SUBTOTAL(3,$B$11:B38),0)</f>
        <v>28</v>
      </c>
      <c r="B38" s="33" t="s">
        <v>255</v>
      </c>
      <c r="C38" s="34" t="s">
        <v>343</v>
      </c>
      <c r="D38" s="35" t="s">
        <v>83</v>
      </c>
      <c r="E38" s="33">
        <v>3</v>
      </c>
      <c r="F38" s="36" t="s">
        <v>341</v>
      </c>
      <c r="G38" s="29">
        <f>SUMIF('ngoai gio_II'!$B$8:$B$347,Tong_hop!B38,'ngoai gio_II'!$H$8:$H$347)</f>
        <v>35.200000000000003</v>
      </c>
      <c r="H38" s="30">
        <v>102500</v>
      </c>
      <c r="I38" s="31">
        <f>SUMIF('ngoai gio_II'!$B$8:$B$347,Tong_hop!B38,'ngoai gio_II'!$J$8:$J$347)</f>
        <v>3608000</v>
      </c>
      <c r="J38" s="50">
        <f>SUMIF('ngoai gio_II'!$B$8:$B$347,Tong_hop!B38,'ngoai gio_II'!$K$8:$K$347)</f>
        <v>0</v>
      </c>
      <c r="K38" s="31">
        <f>SUMIF('ngoai gio_II'!$B$8:$B$347,Tong_hop!B38,'ngoai gio_II'!$L$8:$L$347)</f>
        <v>3608000</v>
      </c>
      <c r="L38" s="36"/>
    </row>
    <row r="39" spans="1:12" ht="25.5" customHeight="1" x14ac:dyDescent="0.35">
      <c r="A39" s="58">
        <f>IF(B39&lt;&gt;"",SUBTOTAL(3,$B$11:B39),0)</f>
        <v>29</v>
      </c>
      <c r="B39" s="33" t="s">
        <v>256</v>
      </c>
      <c r="C39" s="34" t="s">
        <v>344</v>
      </c>
      <c r="D39" s="35" t="s">
        <v>345</v>
      </c>
      <c r="E39" s="33">
        <v>3</v>
      </c>
      <c r="F39" s="36" t="s">
        <v>341</v>
      </c>
      <c r="G39" s="29">
        <f>SUMIF('ngoai gio_II'!$B$8:$B$347,Tong_hop!B39,'ngoai gio_II'!$H$8:$H$347)</f>
        <v>56.4</v>
      </c>
      <c r="H39" s="30">
        <v>102500</v>
      </c>
      <c r="I39" s="31">
        <f>SUMIF('ngoai gio_II'!$B$8:$B$347,Tong_hop!B39,'ngoai gio_II'!$J$8:$J$347)</f>
        <v>5781000</v>
      </c>
      <c r="J39" s="50">
        <f>SUMIF('ngoai gio_II'!$B$8:$B$347,Tong_hop!B39,'ngoai gio_II'!$K$8:$K$347)</f>
        <v>0</v>
      </c>
      <c r="K39" s="31">
        <f>SUMIF('ngoai gio_II'!$B$8:$B$347,Tong_hop!B39,'ngoai gio_II'!$L$8:$L$347)</f>
        <v>5781000</v>
      </c>
      <c r="L39" s="36"/>
    </row>
    <row r="40" spans="1:12" ht="25.5" customHeight="1" x14ac:dyDescent="0.35">
      <c r="A40" s="58">
        <f>IF(B40&lt;&gt;"",SUBTOTAL(3,$B$11:B40),0)</f>
        <v>30</v>
      </c>
      <c r="B40" s="33" t="s">
        <v>257</v>
      </c>
      <c r="C40" s="34" t="s">
        <v>339</v>
      </c>
      <c r="D40" s="35" t="s">
        <v>50</v>
      </c>
      <c r="E40" s="33">
        <v>3</v>
      </c>
      <c r="F40" s="36" t="s">
        <v>346</v>
      </c>
      <c r="G40" s="29">
        <f>SUMIF('ngoai gio_II'!$B$8:$B$347,Tong_hop!B40,'ngoai gio_II'!$H$8:$H$347)</f>
        <v>88</v>
      </c>
      <c r="H40" s="30">
        <v>102500</v>
      </c>
      <c r="I40" s="31">
        <f>SUMIF('ngoai gio_II'!$B$8:$B$347,Tong_hop!B40,'ngoai gio_II'!$J$8:$J$347)</f>
        <v>9020000</v>
      </c>
      <c r="J40" s="50">
        <f>SUMIF('ngoai gio_II'!$B$8:$B$347,Tong_hop!B40,'ngoai gio_II'!$K$8:$K$347)</f>
        <v>0</v>
      </c>
      <c r="K40" s="31">
        <f>SUMIF('ngoai gio_II'!$B$8:$B$347,Tong_hop!B40,'ngoai gio_II'!$L$8:$L$347)</f>
        <v>9020000</v>
      </c>
      <c r="L40" s="36"/>
    </row>
    <row r="41" spans="1:12" ht="25.5" customHeight="1" x14ac:dyDescent="0.35">
      <c r="A41" s="58">
        <f>IF(B41&lt;&gt;"",SUBTOTAL(3,$B$11:B41),0)</f>
        <v>31</v>
      </c>
      <c r="B41" s="33" t="s">
        <v>258</v>
      </c>
      <c r="C41" s="34" t="s">
        <v>347</v>
      </c>
      <c r="D41" s="35" t="s">
        <v>97</v>
      </c>
      <c r="E41" s="33">
        <v>3</v>
      </c>
      <c r="F41" s="36" t="s">
        <v>346</v>
      </c>
      <c r="G41" s="29">
        <f>SUMIF('ngoai gio_II'!$B$8:$B$347,Tong_hop!B41,'ngoai gio_II'!$H$8:$H$347)</f>
        <v>22.5</v>
      </c>
      <c r="H41" s="30">
        <v>102500</v>
      </c>
      <c r="I41" s="31">
        <f>SUMIF('ngoai gio_II'!$B$8:$B$347,Tong_hop!B41,'ngoai gio_II'!$J$8:$J$347)</f>
        <v>2306250</v>
      </c>
      <c r="J41" s="50">
        <f>SUMIF('ngoai gio_II'!$B$8:$B$347,Tong_hop!B41,'ngoai gio_II'!$K$8:$K$347)</f>
        <v>0</v>
      </c>
      <c r="K41" s="31">
        <f>SUMIF('ngoai gio_II'!$B$8:$B$347,Tong_hop!B41,'ngoai gio_II'!$L$8:$L$347)</f>
        <v>2306250</v>
      </c>
      <c r="L41" s="36"/>
    </row>
    <row r="42" spans="1:12" ht="25.5" customHeight="1" x14ac:dyDescent="0.35">
      <c r="A42" s="58">
        <f>IF(B42&lt;&gt;"",SUBTOTAL(3,$B$11:B42),0)</f>
        <v>32</v>
      </c>
      <c r="B42" s="33" t="s">
        <v>259</v>
      </c>
      <c r="C42" s="34" t="s">
        <v>348</v>
      </c>
      <c r="D42" s="35" t="s">
        <v>349</v>
      </c>
      <c r="E42" s="33">
        <v>4</v>
      </c>
      <c r="F42" s="36" t="s">
        <v>176</v>
      </c>
      <c r="G42" s="29">
        <f>SUMIF('ngoai gio_II'!$B$8:$B$347,Tong_hop!B42,'ngoai gio_II'!$H$8:$H$347)</f>
        <v>47.5</v>
      </c>
      <c r="H42" s="30">
        <v>102500</v>
      </c>
      <c r="I42" s="31">
        <f>SUMIF('ngoai gio_II'!$B$8:$B$347,Tong_hop!B42,'ngoai gio_II'!$J$8:$J$347)</f>
        <v>4868750</v>
      </c>
      <c r="J42" s="50">
        <f>SUMIF('ngoai gio_II'!$B$8:$B$347,Tong_hop!B42,'ngoai gio_II'!$K$8:$K$347)</f>
        <v>0</v>
      </c>
      <c r="K42" s="31">
        <f>SUMIF('ngoai gio_II'!$B$8:$B$347,Tong_hop!B42,'ngoai gio_II'!$L$8:$L$347)</f>
        <v>4868750</v>
      </c>
      <c r="L42" s="36"/>
    </row>
    <row r="43" spans="1:12" ht="25.5" customHeight="1" x14ac:dyDescent="0.35">
      <c r="A43" s="58">
        <f>IF(B43&lt;&gt;"",SUBTOTAL(3,$B$11:B43),0)</f>
        <v>33</v>
      </c>
      <c r="B43" s="33" t="s">
        <v>260</v>
      </c>
      <c r="C43" s="34" t="s">
        <v>86</v>
      </c>
      <c r="D43" s="35" t="s">
        <v>350</v>
      </c>
      <c r="E43" s="33">
        <v>4</v>
      </c>
      <c r="F43" s="36" t="s">
        <v>143</v>
      </c>
      <c r="G43" s="29">
        <f>SUMIF('ngoai gio_II'!$B$8:$B$347,Tong_hop!B43,'ngoai gio_II'!$H$8:$H$347)</f>
        <v>3.6</v>
      </c>
      <c r="H43" s="30">
        <v>102500</v>
      </c>
      <c r="I43" s="31">
        <f>SUMIF('ngoai gio_II'!$B$8:$B$347,Tong_hop!B43,'ngoai gio_II'!$J$8:$J$347)</f>
        <v>369000</v>
      </c>
      <c r="J43" s="50">
        <f>SUMIF('ngoai gio_II'!$B$8:$B$347,Tong_hop!B43,'ngoai gio_II'!$K$8:$K$347)</f>
        <v>0</v>
      </c>
      <c r="K43" s="31">
        <f>SUMIF('ngoai gio_II'!$B$8:$B$347,Tong_hop!B43,'ngoai gio_II'!$L$8:$L$347)</f>
        <v>369000</v>
      </c>
      <c r="L43" s="36"/>
    </row>
    <row r="44" spans="1:12" ht="25.5" customHeight="1" x14ac:dyDescent="0.35">
      <c r="A44" s="58">
        <f>IF(B44&lt;&gt;"",SUBTOTAL(3,$B$11:B44),0)</f>
        <v>34</v>
      </c>
      <c r="B44" s="33" t="s">
        <v>158</v>
      </c>
      <c r="C44" s="34" t="s">
        <v>177</v>
      </c>
      <c r="D44" s="35" t="s">
        <v>72</v>
      </c>
      <c r="E44" s="33">
        <v>4</v>
      </c>
      <c r="F44" s="36" t="s">
        <v>143</v>
      </c>
      <c r="G44" s="29">
        <f>SUMIF('ngoai gio_II'!$B$8:$B$347,Tong_hop!B44,'ngoai gio_II'!$H$8:$H$347)</f>
        <v>52.800000000000004</v>
      </c>
      <c r="H44" s="30">
        <v>102500</v>
      </c>
      <c r="I44" s="31">
        <f>SUMIF('ngoai gio_II'!$B$8:$B$347,Tong_hop!B44,'ngoai gio_II'!$J$8:$J$347)</f>
        <v>5412000</v>
      </c>
      <c r="J44" s="50">
        <f>SUMIF('ngoai gio_II'!$B$8:$B$347,Tong_hop!B44,'ngoai gio_II'!$K$8:$K$347)</f>
        <v>0</v>
      </c>
      <c r="K44" s="31">
        <f>SUMIF('ngoai gio_II'!$B$8:$B$347,Tong_hop!B44,'ngoai gio_II'!$L$8:$L$347)</f>
        <v>5412000</v>
      </c>
      <c r="L44" s="36"/>
    </row>
    <row r="45" spans="1:12" ht="25.5" customHeight="1" x14ac:dyDescent="0.35">
      <c r="A45" s="58">
        <f>IF(B45&lt;&gt;"",SUBTOTAL(3,$B$11:B45),0)</f>
        <v>35</v>
      </c>
      <c r="B45" s="33" t="s">
        <v>261</v>
      </c>
      <c r="C45" s="34" t="s">
        <v>351</v>
      </c>
      <c r="D45" s="35" t="s">
        <v>198</v>
      </c>
      <c r="E45" s="33">
        <v>4</v>
      </c>
      <c r="F45" s="36" t="s">
        <v>352</v>
      </c>
      <c r="G45" s="29">
        <f>SUMIF('ngoai gio_II'!$B$8:$B$347,Tong_hop!B45,'ngoai gio_II'!$H$8:$H$347)</f>
        <v>7</v>
      </c>
      <c r="H45" s="30">
        <v>102500</v>
      </c>
      <c r="I45" s="31">
        <f>SUMIF('ngoai gio_II'!$B$8:$B$347,Tong_hop!B45,'ngoai gio_II'!$J$8:$J$347)</f>
        <v>717500</v>
      </c>
      <c r="J45" s="50">
        <f>SUMIF('ngoai gio_II'!$B$8:$B$347,Tong_hop!B45,'ngoai gio_II'!$K$8:$K$347)</f>
        <v>0</v>
      </c>
      <c r="K45" s="31">
        <f>SUMIF('ngoai gio_II'!$B$8:$B$347,Tong_hop!B45,'ngoai gio_II'!$L$8:$L$347)</f>
        <v>717500</v>
      </c>
      <c r="L45" s="36"/>
    </row>
    <row r="46" spans="1:12" ht="25.5" customHeight="1" x14ac:dyDescent="0.35">
      <c r="A46" s="58">
        <f>IF(B46&lt;&gt;"",SUBTOTAL(3,$B$11:B46),0)</f>
        <v>36</v>
      </c>
      <c r="B46" s="33" t="s">
        <v>262</v>
      </c>
      <c r="C46" s="34" t="s">
        <v>353</v>
      </c>
      <c r="D46" s="35" t="s">
        <v>87</v>
      </c>
      <c r="E46" s="33">
        <v>4</v>
      </c>
      <c r="F46" s="36" t="s">
        <v>352</v>
      </c>
      <c r="G46" s="29">
        <f>SUMIF('ngoai gio_II'!$B$8:$B$347,Tong_hop!B46,'ngoai gio_II'!$H$8:$H$347)</f>
        <v>15.9</v>
      </c>
      <c r="H46" s="30">
        <v>102500</v>
      </c>
      <c r="I46" s="31">
        <f>SUMIF('ngoai gio_II'!$B$8:$B$347,Tong_hop!B46,'ngoai gio_II'!$J$8:$J$347)</f>
        <v>1629750</v>
      </c>
      <c r="J46" s="50">
        <f>SUMIF('ngoai gio_II'!$B$8:$B$347,Tong_hop!B46,'ngoai gio_II'!$K$8:$K$347)</f>
        <v>0</v>
      </c>
      <c r="K46" s="31">
        <f>SUMIF('ngoai gio_II'!$B$8:$B$347,Tong_hop!B46,'ngoai gio_II'!$L$8:$L$347)</f>
        <v>1629750</v>
      </c>
      <c r="L46" s="36"/>
    </row>
    <row r="47" spans="1:12" ht="25.5" customHeight="1" x14ac:dyDescent="0.35">
      <c r="A47" s="58">
        <f>IF(B47&lt;&gt;"",SUBTOTAL(3,$B$11:B47),0)</f>
        <v>37</v>
      </c>
      <c r="B47" s="33" t="s">
        <v>263</v>
      </c>
      <c r="C47" s="34" t="s">
        <v>354</v>
      </c>
      <c r="D47" s="35" t="s">
        <v>355</v>
      </c>
      <c r="E47" s="33">
        <v>4</v>
      </c>
      <c r="F47" s="36" t="s">
        <v>352</v>
      </c>
      <c r="G47" s="29">
        <f>SUMIF('ngoai gio_II'!$B$8:$B$347,Tong_hop!B47,'ngoai gio_II'!$H$8:$H$347)</f>
        <v>4</v>
      </c>
      <c r="H47" s="30">
        <v>102500</v>
      </c>
      <c r="I47" s="31">
        <f>SUMIF('ngoai gio_II'!$B$8:$B$347,Tong_hop!B47,'ngoai gio_II'!$J$8:$J$347)</f>
        <v>410000</v>
      </c>
      <c r="J47" s="50">
        <f>SUMIF('ngoai gio_II'!$B$8:$B$347,Tong_hop!B47,'ngoai gio_II'!$K$8:$K$347)</f>
        <v>410000</v>
      </c>
      <c r="K47" s="31">
        <f>SUMIF('ngoai gio_II'!$B$8:$B$347,Tong_hop!B47,'ngoai gio_II'!$L$8:$L$347)</f>
        <v>0</v>
      </c>
      <c r="L47" s="36"/>
    </row>
    <row r="48" spans="1:12" ht="25.5" customHeight="1" x14ac:dyDescent="0.35">
      <c r="A48" s="58">
        <f>IF(B48&lt;&gt;"",SUBTOTAL(3,$B$11:B48),0)</f>
        <v>38</v>
      </c>
      <c r="B48" s="33" t="s">
        <v>264</v>
      </c>
      <c r="C48" s="34" t="s">
        <v>179</v>
      </c>
      <c r="D48" s="35" t="s">
        <v>356</v>
      </c>
      <c r="E48" s="33">
        <v>5</v>
      </c>
      <c r="F48" s="36" t="s">
        <v>146</v>
      </c>
      <c r="G48" s="29">
        <f>SUMIF('ngoai gio_II'!$B$8:$B$347,Tong_hop!B48,'ngoai gio_II'!$H$8:$H$347)</f>
        <v>56.5</v>
      </c>
      <c r="H48" s="30">
        <v>102500</v>
      </c>
      <c r="I48" s="31">
        <f>SUMIF('ngoai gio_II'!$B$8:$B$347,Tong_hop!B48,'ngoai gio_II'!$J$8:$J$347)</f>
        <v>5791250</v>
      </c>
      <c r="J48" s="50">
        <f>SUMIF('ngoai gio_II'!$B$8:$B$347,Tong_hop!B48,'ngoai gio_II'!$K$8:$K$347)</f>
        <v>0</v>
      </c>
      <c r="K48" s="31">
        <f>SUMIF('ngoai gio_II'!$B$8:$B$347,Tong_hop!B48,'ngoai gio_II'!$L$8:$L$347)</f>
        <v>5791250</v>
      </c>
      <c r="L48" s="36"/>
    </row>
    <row r="49" spans="1:12" ht="25.5" customHeight="1" x14ac:dyDescent="0.35">
      <c r="A49" s="58">
        <f>IF(B49&lt;&gt;"",SUBTOTAL(3,$B$11:B49),0)</f>
        <v>39</v>
      </c>
      <c r="B49" s="33" t="s">
        <v>265</v>
      </c>
      <c r="C49" s="34" t="s">
        <v>357</v>
      </c>
      <c r="D49" s="35" t="s">
        <v>358</v>
      </c>
      <c r="E49" s="33">
        <v>5</v>
      </c>
      <c r="F49" s="36" t="s">
        <v>146</v>
      </c>
      <c r="G49" s="29">
        <f>SUMIF('ngoai gio_II'!$B$8:$B$347,Tong_hop!B49,'ngoai gio_II'!$H$8:$H$347)</f>
        <v>51.699999999999996</v>
      </c>
      <c r="H49" s="30">
        <v>102500</v>
      </c>
      <c r="I49" s="31">
        <f>SUMIF('ngoai gio_II'!$B$8:$B$347,Tong_hop!B49,'ngoai gio_II'!$J$8:$J$347)</f>
        <v>5299250</v>
      </c>
      <c r="J49" s="50">
        <f>SUMIF('ngoai gio_II'!$B$8:$B$347,Tong_hop!B49,'ngoai gio_II'!$K$8:$K$347)</f>
        <v>0</v>
      </c>
      <c r="K49" s="31">
        <f>SUMIF('ngoai gio_II'!$B$8:$B$347,Tong_hop!B49,'ngoai gio_II'!$L$8:$L$347)</f>
        <v>5299250</v>
      </c>
      <c r="L49" s="36"/>
    </row>
    <row r="50" spans="1:12" ht="25.5" customHeight="1" x14ac:dyDescent="0.35">
      <c r="A50" s="58">
        <f>IF(B50&lt;&gt;"",SUBTOTAL(3,$B$11:B50),0)</f>
        <v>40</v>
      </c>
      <c r="B50" s="33" t="s">
        <v>266</v>
      </c>
      <c r="C50" s="34" t="s">
        <v>359</v>
      </c>
      <c r="D50" s="35" t="s">
        <v>327</v>
      </c>
      <c r="E50" s="33">
        <v>5</v>
      </c>
      <c r="F50" s="36" t="s">
        <v>147</v>
      </c>
      <c r="G50" s="29">
        <f>SUMIF('ngoai gio_II'!$B$8:$B$347,Tong_hop!B50,'ngoai gio_II'!$H$8:$H$347)</f>
        <v>48.4</v>
      </c>
      <c r="H50" s="30">
        <v>102500</v>
      </c>
      <c r="I50" s="31">
        <f>SUMIF('ngoai gio_II'!$B$8:$B$347,Tong_hop!B50,'ngoai gio_II'!$J$8:$J$347)</f>
        <v>4961000</v>
      </c>
      <c r="J50" s="50">
        <f>SUMIF('ngoai gio_II'!$B$8:$B$347,Tong_hop!B50,'ngoai gio_II'!$K$8:$K$347)</f>
        <v>0</v>
      </c>
      <c r="K50" s="31">
        <f>SUMIF('ngoai gio_II'!$B$8:$B$347,Tong_hop!B50,'ngoai gio_II'!$L$8:$L$347)</f>
        <v>4961000</v>
      </c>
      <c r="L50" s="36"/>
    </row>
    <row r="51" spans="1:12" ht="25.5" customHeight="1" x14ac:dyDescent="0.35">
      <c r="A51" s="58">
        <f>IF(B51&lt;&gt;"",SUBTOTAL(3,$B$11:B51),0)</f>
        <v>41</v>
      </c>
      <c r="B51" s="33" t="s">
        <v>267</v>
      </c>
      <c r="C51" s="34" t="s">
        <v>360</v>
      </c>
      <c r="D51" s="35" t="s">
        <v>182</v>
      </c>
      <c r="E51" s="33">
        <v>5</v>
      </c>
      <c r="F51" s="36" t="s">
        <v>147</v>
      </c>
      <c r="G51" s="29">
        <f>SUMIF('ngoai gio_II'!$B$8:$B$347,Tong_hop!B51,'ngoai gio_II'!$H$8:$H$347)</f>
        <v>54.699999999999996</v>
      </c>
      <c r="H51" s="30">
        <v>102500</v>
      </c>
      <c r="I51" s="31">
        <f>SUMIF('ngoai gio_II'!$B$8:$B$347,Tong_hop!B51,'ngoai gio_II'!$J$8:$J$347)</f>
        <v>5606750</v>
      </c>
      <c r="J51" s="50">
        <f>SUMIF('ngoai gio_II'!$B$8:$B$347,Tong_hop!B51,'ngoai gio_II'!$K$8:$K$347)</f>
        <v>0</v>
      </c>
      <c r="K51" s="31">
        <f>SUMIF('ngoai gio_II'!$B$8:$B$347,Tong_hop!B51,'ngoai gio_II'!$L$8:$L$347)</f>
        <v>5606750</v>
      </c>
      <c r="L51" s="36"/>
    </row>
    <row r="52" spans="1:12" ht="25.5" customHeight="1" x14ac:dyDescent="0.35">
      <c r="A52" s="58">
        <f>IF(B52&lt;&gt;"",SUBTOTAL(3,$B$11:B52),0)</f>
        <v>42</v>
      </c>
      <c r="B52" s="33" t="s">
        <v>159</v>
      </c>
      <c r="C52" s="34" t="s">
        <v>180</v>
      </c>
      <c r="D52" s="35" t="s">
        <v>181</v>
      </c>
      <c r="E52" s="33">
        <v>5</v>
      </c>
      <c r="F52" s="36" t="s">
        <v>147</v>
      </c>
      <c r="G52" s="29">
        <f>SUMIF('ngoai gio_II'!$B$8:$B$347,Tong_hop!B52,'ngoai gio_II'!$H$8:$H$347)</f>
        <v>49.8</v>
      </c>
      <c r="H52" s="30">
        <v>102500</v>
      </c>
      <c r="I52" s="31">
        <f>SUMIF('ngoai gio_II'!$B$8:$B$347,Tong_hop!B52,'ngoai gio_II'!$J$8:$J$347)</f>
        <v>5104500</v>
      </c>
      <c r="J52" s="50">
        <f>SUMIF('ngoai gio_II'!$B$8:$B$347,Tong_hop!B52,'ngoai gio_II'!$K$8:$K$347)</f>
        <v>0</v>
      </c>
      <c r="K52" s="31">
        <f>SUMIF('ngoai gio_II'!$B$8:$B$347,Tong_hop!B52,'ngoai gio_II'!$L$8:$L$347)</f>
        <v>5104500</v>
      </c>
      <c r="L52" s="36"/>
    </row>
    <row r="53" spans="1:12" ht="25.5" customHeight="1" x14ac:dyDescent="0.35">
      <c r="A53" s="58">
        <f>IF(B53&lt;&gt;"",SUBTOTAL(3,$B$11:B53),0)</f>
        <v>43</v>
      </c>
      <c r="B53" s="33" t="s">
        <v>63</v>
      </c>
      <c r="C53" s="34" t="s">
        <v>88</v>
      </c>
      <c r="D53" s="35" t="s">
        <v>89</v>
      </c>
      <c r="E53" s="33">
        <v>6</v>
      </c>
      <c r="F53" s="36" t="s">
        <v>149</v>
      </c>
      <c r="G53" s="29">
        <f>SUMIF('ngoai gio_II'!$B$8:$B$347,Tong_hop!B53,'ngoai gio_II'!$H$8:$H$347)</f>
        <v>62.5</v>
      </c>
      <c r="H53" s="30">
        <v>102500</v>
      </c>
      <c r="I53" s="31">
        <f>SUMIF('ngoai gio_II'!$B$8:$B$347,Tong_hop!B53,'ngoai gio_II'!$J$8:$J$347)</f>
        <v>6406250</v>
      </c>
      <c r="J53" s="50">
        <f>SUMIF('ngoai gio_II'!$B$8:$B$347,Tong_hop!B53,'ngoai gio_II'!$K$8:$K$347)</f>
        <v>0</v>
      </c>
      <c r="K53" s="31">
        <f>SUMIF('ngoai gio_II'!$B$8:$B$347,Tong_hop!B53,'ngoai gio_II'!$L$8:$L$347)</f>
        <v>6406250</v>
      </c>
      <c r="L53" s="36"/>
    </row>
    <row r="54" spans="1:12" ht="25.5" customHeight="1" x14ac:dyDescent="0.35">
      <c r="A54" s="58">
        <f>IF(B54&lt;&gt;"",SUBTOTAL(3,$B$11:B54),0)</f>
        <v>44</v>
      </c>
      <c r="B54" s="33" t="s">
        <v>268</v>
      </c>
      <c r="C54" s="34" t="s">
        <v>200</v>
      </c>
      <c r="D54" s="35" t="s">
        <v>76</v>
      </c>
      <c r="E54" s="33">
        <v>6</v>
      </c>
      <c r="F54" s="36" t="s">
        <v>149</v>
      </c>
      <c r="G54" s="29">
        <f>SUMIF('ngoai gio_II'!$B$8:$B$347,Tong_hop!B54,'ngoai gio_II'!$H$8:$H$347)</f>
        <v>60.5</v>
      </c>
      <c r="H54" s="30">
        <v>102500</v>
      </c>
      <c r="I54" s="31">
        <f>SUMIF('ngoai gio_II'!$B$8:$B$347,Tong_hop!B54,'ngoai gio_II'!$J$8:$J$347)</f>
        <v>6201250</v>
      </c>
      <c r="J54" s="50">
        <f>SUMIF('ngoai gio_II'!$B$8:$B$347,Tong_hop!B54,'ngoai gio_II'!$K$8:$K$347)</f>
        <v>0</v>
      </c>
      <c r="K54" s="31">
        <f>SUMIF('ngoai gio_II'!$B$8:$B$347,Tong_hop!B54,'ngoai gio_II'!$L$8:$L$347)</f>
        <v>6201250</v>
      </c>
      <c r="L54" s="36"/>
    </row>
    <row r="55" spans="1:12" ht="25.5" customHeight="1" x14ac:dyDescent="0.35">
      <c r="A55" s="58">
        <f>IF(B55&lt;&gt;"",SUBTOTAL(3,$B$11:B55),0)</f>
        <v>45</v>
      </c>
      <c r="B55" s="33" t="s">
        <v>269</v>
      </c>
      <c r="C55" s="34" t="s">
        <v>185</v>
      </c>
      <c r="D55" s="35" t="s">
        <v>361</v>
      </c>
      <c r="E55" s="33">
        <v>6</v>
      </c>
      <c r="F55" s="36" t="s">
        <v>149</v>
      </c>
      <c r="G55" s="29">
        <f>SUMIF('ngoai gio_II'!$B$8:$B$347,Tong_hop!B55,'ngoai gio_II'!$H$8:$H$347)</f>
        <v>57.199999999999996</v>
      </c>
      <c r="H55" s="30">
        <v>102500</v>
      </c>
      <c r="I55" s="31">
        <f>SUMIF('ngoai gio_II'!$B$8:$B$347,Tong_hop!B55,'ngoai gio_II'!$J$8:$J$347)</f>
        <v>5863000</v>
      </c>
      <c r="J55" s="50">
        <f>SUMIF('ngoai gio_II'!$B$8:$B$347,Tong_hop!B55,'ngoai gio_II'!$K$8:$K$347)</f>
        <v>0</v>
      </c>
      <c r="K55" s="31">
        <f>SUMIF('ngoai gio_II'!$B$8:$B$347,Tong_hop!B55,'ngoai gio_II'!$L$8:$L$347)</f>
        <v>5863000</v>
      </c>
      <c r="L55" s="36"/>
    </row>
    <row r="56" spans="1:12" ht="25.5" customHeight="1" x14ac:dyDescent="0.35">
      <c r="A56" s="58">
        <f>IF(B56&lt;&gt;"",SUBTOTAL(3,$B$11:B56),0)</f>
        <v>46</v>
      </c>
      <c r="B56" s="33" t="s">
        <v>270</v>
      </c>
      <c r="C56" s="34" t="s">
        <v>71</v>
      </c>
      <c r="D56" s="35" t="s">
        <v>362</v>
      </c>
      <c r="E56" s="33">
        <v>6</v>
      </c>
      <c r="F56" s="36" t="s">
        <v>150</v>
      </c>
      <c r="G56" s="29">
        <f>SUMIF('ngoai gio_II'!$B$8:$B$347,Tong_hop!B56,'ngoai gio_II'!$H$8:$H$347)</f>
        <v>46.9</v>
      </c>
      <c r="H56" s="30">
        <v>102500</v>
      </c>
      <c r="I56" s="31">
        <f>SUMIF('ngoai gio_II'!$B$8:$B$347,Tong_hop!B56,'ngoai gio_II'!$J$8:$J$347)</f>
        <v>4807250</v>
      </c>
      <c r="J56" s="50">
        <f>SUMIF('ngoai gio_II'!$B$8:$B$347,Tong_hop!B56,'ngoai gio_II'!$K$8:$K$347)</f>
        <v>0</v>
      </c>
      <c r="K56" s="31">
        <f>SUMIF('ngoai gio_II'!$B$8:$B$347,Tong_hop!B56,'ngoai gio_II'!$L$8:$L$347)</f>
        <v>4807250</v>
      </c>
      <c r="L56" s="36"/>
    </row>
    <row r="57" spans="1:12" ht="25.5" customHeight="1" x14ac:dyDescent="0.35">
      <c r="A57" s="58">
        <f>IF(B57&lt;&gt;"",SUBTOTAL(3,$B$11:B57),0)</f>
        <v>47</v>
      </c>
      <c r="B57" s="33" t="s">
        <v>64</v>
      </c>
      <c r="C57" s="34" t="s">
        <v>90</v>
      </c>
      <c r="D57" s="35" t="s">
        <v>91</v>
      </c>
      <c r="E57" s="33">
        <v>6</v>
      </c>
      <c r="F57" s="36" t="s">
        <v>150</v>
      </c>
      <c r="G57" s="29">
        <f>SUMIF('ngoai gio_II'!$B$8:$B$347,Tong_hop!B57,'ngoai gio_II'!$H$8:$H$347)</f>
        <v>75.599999999999994</v>
      </c>
      <c r="H57" s="30">
        <v>102500</v>
      </c>
      <c r="I57" s="31">
        <f>SUMIF('ngoai gio_II'!$B$8:$B$347,Tong_hop!B57,'ngoai gio_II'!$J$8:$J$347)</f>
        <v>7749000</v>
      </c>
      <c r="J57" s="50">
        <f>SUMIF('ngoai gio_II'!$B$8:$B$347,Tong_hop!B57,'ngoai gio_II'!$K$8:$K$347)</f>
        <v>0</v>
      </c>
      <c r="K57" s="31">
        <f>SUMIF('ngoai gio_II'!$B$8:$B$347,Tong_hop!B57,'ngoai gio_II'!$L$8:$L$347)</f>
        <v>7749000</v>
      </c>
      <c r="L57" s="36"/>
    </row>
    <row r="58" spans="1:12" ht="25.5" customHeight="1" x14ac:dyDescent="0.35">
      <c r="A58" s="58">
        <f>IF(B58&lt;&gt;"",SUBTOTAL(3,$B$11:B58),0)</f>
        <v>48</v>
      </c>
      <c r="B58" s="33" t="s">
        <v>160</v>
      </c>
      <c r="C58" s="34" t="s">
        <v>55</v>
      </c>
      <c r="D58" s="35" t="s">
        <v>183</v>
      </c>
      <c r="E58" s="33">
        <v>6</v>
      </c>
      <c r="F58" s="36" t="s">
        <v>150</v>
      </c>
      <c r="G58" s="29">
        <f>SUMIF('ngoai gio_II'!$B$8:$B$347,Tong_hop!B58,'ngoai gio_II'!$H$8:$H$347)</f>
        <v>51.1</v>
      </c>
      <c r="H58" s="30">
        <v>102500</v>
      </c>
      <c r="I58" s="31">
        <f>SUMIF('ngoai gio_II'!$B$8:$B$347,Tong_hop!B58,'ngoai gio_II'!$J$8:$J$347)</f>
        <v>5237750</v>
      </c>
      <c r="J58" s="50">
        <f>SUMIF('ngoai gio_II'!$B$8:$B$347,Tong_hop!B58,'ngoai gio_II'!$K$8:$K$347)</f>
        <v>0</v>
      </c>
      <c r="K58" s="31">
        <f>SUMIF('ngoai gio_II'!$B$8:$B$347,Tong_hop!B58,'ngoai gio_II'!$L$8:$L$347)</f>
        <v>5237750</v>
      </c>
      <c r="L58" s="36"/>
    </row>
    <row r="59" spans="1:12" ht="25.5" customHeight="1" x14ac:dyDescent="0.35">
      <c r="A59" s="58">
        <f>IF(B59&lt;&gt;"",SUBTOTAL(3,$B$11:B59),0)</f>
        <v>49</v>
      </c>
      <c r="B59" s="33" t="s">
        <v>271</v>
      </c>
      <c r="C59" s="34" t="s">
        <v>81</v>
      </c>
      <c r="D59" s="35" t="s">
        <v>50</v>
      </c>
      <c r="E59" s="33">
        <v>6</v>
      </c>
      <c r="F59" s="36" t="s">
        <v>142</v>
      </c>
      <c r="G59" s="29">
        <f>SUMIF('ngoai gio_II'!$B$8:$B$347,Tong_hop!B59,'ngoai gio_II'!$H$8:$H$347)</f>
        <v>32.799999999999997</v>
      </c>
      <c r="H59" s="30">
        <v>102500</v>
      </c>
      <c r="I59" s="31">
        <f>SUMIF('ngoai gio_II'!$B$8:$B$347,Tong_hop!B59,'ngoai gio_II'!$J$8:$J$347)</f>
        <v>3362000</v>
      </c>
      <c r="J59" s="50">
        <f>SUMIF('ngoai gio_II'!$B$8:$B$347,Tong_hop!B59,'ngoai gio_II'!$K$8:$K$347)</f>
        <v>0</v>
      </c>
      <c r="K59" s="31">
        <f>SUMIF('ngoai gio_II'!$B$8:$B$347,Tong_hop!B59,'ngoai gio_II'!$L$8:$L$347)</f>
        <v>3362000</v>
      </c>
      <c r="L59" s="36"/>
    </row>
    <row r="60" spans="1:12" ht="25.5" customHeight="1" x14ac:dyDescent="0.35">
      <c r="A60" s="58">
        <f>IF(B60&lt;&gt;"",SUBTOTAL(3,$B$11:B60),0)</f>
        <v>50</v>
      </c>
      <c r="B60" s="33" t="s">
        <v>272</v>
      </c>
      <c r="C60" s="34" t="s">
        <v>363</v>
      </c>
      <c r="D60" s="35" t="s">
        <v>364</v>
      </c>
      <c r="E60" s="33">
        <v>6</v>
      </c>
      <c r="F60" s="36" t="s">
        <v>142</v>
      </c>
      <c r="G60" s="29">
        <f>SUMIF('ngoai gio_II'!$B$8:$B$347,Tong_hop!B60,'ngoai gio_II'!$H$8:$H$347)</f>
        <v>33.9</v>
      </c>
      <c r="H60" s="30">
        <v>102500</v>
      </c>
      <c r="I60" s="31">
        <f>SUMIF('ngoai gio_II'!$B$8:$B$347,Tong_hop!B60,'ngoai gio_II'!$J$8:$J$347)</f>
        <v>3474750</v>
      </c>
      <c r="J60" s="50">
        <f>SUMIF('ngoai gio_II'!$B$8:$B$347,Tong_hop!B60,'ngoai gio_II'!$K$8:$K$347)</f>
        <v>0</v>
      </c>
      <c r="K60" s="31">
        <f>SUMIF('ngoai gio_II'!$B$8:$B$347,Tong_hop!B60,'ngoai gio_II'!$L$8:$L$347)</f>
        <v>3474750</v>
      </c>
      <c r="L60" s="36"/>
    </row>
    <row r="61" spans="1:12" ht="25.5" customHeight="1" x14ac:dyDescent="0.35">
      <c r="A61" s="58">
        <f>IF(B61&lt;&gt;"",SUBTOTAL(3,$B$11:B61),0)</f>
        <v>51</v>
      </c>
      <c r="B61" s="33" t="s">
        <v>273</v>
      </c>
      <c r="C61" s="34" t="s">
        <v>365</v>
      </c>
      <c r="D61" s="35" t="s">
        <v>72</v>
      </c>
      <c r="E61" s="33">
        <v>6</v>
      </c>
      <c r="F61" s="36" t="s">
        <v>184</v>
      </c>
      <c r="G61" s="29">
        <f>SUMIF('ngoai gio_II'!$B$8:$B$347,Tong_hop!B61,'ngoai gio_II'!$H$8:$H$347)</f>
        <v>37.1</v>
      </c>
      <c r="H61" s="30">
        <v>102500</v>
      </c>
      <c r="I61" s="31">
        <f>SUMIF('ngoai gio_II'!$B$8:$B$347,Tong_hop!B61,'ngoai gio_II'!$J$8:$J$347)</f>
        <v>3802750</v>
      </c>
      <c r="J61" s="50">
        <f>SUMIF('ngoai gio_II'!$B$8:$B$347,Tong_hop!B61,'ngoai gio_II'!$K$8:$K$347)</f>
        <v>0</v>
      </c>
      <c r="K61" s="31">
        <f>SUMIF('ngoai gio_II'!$B$8:$B$347,Tong_hop!B61,'ngoai gio_II'!$L$8:$L$347)</f>
        <v>3802750</v>
      </c>
      <c r="L61" s="36"/>
    </row>
    <row r="62" spans="1:12" ht="25.5" customHeight="1" x14ac:dyDescent="0.35">
      <c r="A62" s="58">
        <f>IF(B62&lt;&gt;"",SUBTOTAL(3,$B$11:B62),0)</f>
        <v>52</v>
      </c>
      <c r="B62" s="33" t="s">
        <v>274</v>
      </c>
      <c r="C62" s="34" t="s">
        <v>101</v>
      </c>
      <c r="D62" s="35" t="s">
        <v>321</v>
      </c>
      <c r="E62" s="33">
        <v>7</v>
      </c>
      <c r="F62" s="36" t="s">
        <v>139</v>
      </c>
      <c r="G62" s="29">
        <f>SUMIF('ngoai gio_II'!$B$8:$B$347,Tong_hop!B62,'ngoai gio_II'!$H$8:$H$347)</f>
        <v>38.4</v>
      </c>
      <c r="H62" s="30">
        <v>102500</v>
      </c>
      <c r="I62" s="31">
        <f>SUMIF('ngoai gio_II'!$B$8:$B$347,Tong_hop!B62,'ngoai gio_II'!$J$8:$J$347)</f>
        <v>3936000</v>
      </c>
      <c r="J62" s="50">
        <f>SUMIF('ngoai gio_II'!$B$8:$B$347,Tong_hop!B62,'ngoai gio_II'!$K$8:$K$347)</f>
        <v>0</v>
      </c>
      <c r="K62" s="31">
        <f>SUMIF('ngoai gio_II'!$B$8:$B$347,Tong_hop!B62,'ngoai gio_II'!$L$8:$L$347)</f>
        <v>3936000</v>
      </c>
      <c r="L62" s="36"/>
    </row>
    <row r="63" spans="1:12" ht="25.5" customHeight="1" x14ac:dyDescent="0.35">
      <c r="A63" s="58">
        <f>IF(B63&lt;&gt;"",SUBTOTAL(3,$B$11:B63),0)</f>
        <v>53</v>
      </c>
      <c r="B63" s="33" t="s">
        <v>275</v>
      </c>
      <c r="C63" s="34" t="s">
        <v>366</v>
      </c>
      <c r="D63" s="35" t="s">
        <v>76</v>
      </c>
      <c r="E63" s="33">
        <v>7</v>
      </c>
      <c r="F63" s="36" t="s">
        <v>139</v>
      </c>
      <c r="G63" s="29">
        <f>SUMIF('ngoai gio_II'!$B$8:$B$347,Tong_hop!B63,'ngoai gio_II'!$H$8:$H$347)</f>
        <v>47.2</v>
      </c>
      <c r="H63" s="30">
        <v>102500</v>
      </c>
      <c r="I63" s="31">
        <f>SUMIF('ngoai gio_II'!$B$8:$B$347,Tong_hop!B63,'ngoai gio_II'!$J$8:$J$347)</f>
        <v>4838000</v>
      </c>
      <c r="J63" s="50">
        <f>SUMIF('ngoai gio_II'!$B$8:$B$347,Tong_hop!B63,'ngoai gio_II'!$K$8:$K$347)</f>
        <v>0</v>
      </c>
      <c r="K63" s="31">
        <f>SUMIF('ngoai gio_II'!$B$8:$B$347,Tong_hop!B63,'ngoai gio_II'!$L$8:$L$347)</f>
        <v>4838000</v>
      </c>
      <c r="L63" s="36"/>
    </row>
    <row r="64" spans="1:12" ht="25.5" customHeight="1" x14ac:dyDescent="0.35">
      <c r="A64" s="58">
        <f>IF(B64&lt;&gt;"",SUBTOTAL(3,$B$11:B64),0)</f>
        <v>54</v>
      </c>
      <c r="B64" s="33" t="s">
        <v>276</v>
      </c>
      <c r="C64" s="34" t="s">
        <v>71</v>
      </c>
      <c r="D64" s="35" t="s">
        <v>367</v>
      </c>
      <c r="E64" s="33">
        <v>7</v>
      </c>
      <c r="F64" s="36" t="s">
        <v>139</v>
      </c>
      <c r="G64" s="29">
        <f>SUMIF('ngoai gio_II'!$B$8:$B$347,Tong_hop!B64,'ngoai gio_II'!$H$8:$H$347)</f>
        <v>60</v>
      </c>
      <c r="H64" s="30">
        <v>102500</v>
      </c>
      <c r="I64" s="31">
        <f>SUMIF('ngoai gio_II'!$B$8:$B$347,Tong_hop!B64,'ngoai gio_II'!$J$8:$J$347)</f>
        <v>6150000</v>
      </c>
      <c r="J64" s="50">
        <f>SUMIF('ngoai gio_II'!$B$8:$B$347,Tong_hop!B64,'ngoai gio_II'!$K$8:$K$347)</f>
        <v>0</v>
      </c>
      <c r="K64" s="31">
        <f>SUMIF('ngoai gio_II'!$B$8:$B$347,Tong_hop!B64,'ngoai gio_II'!$L$8:$L$347)</f>
        <v>6150000</v>
      </c>
      <c r="L64" s="36"/>
    </row>
    <row r="65" spans="1:12" ht="25.5" customHeight="1" x14ac:dyDescent="0.35">
      <c r="A65" s="58">
        <f>IF(B65&lt;&gt;"",SUBTOTAL(3,$B$11:B65),0)</f>
        <v>55</v>
      </c>
      <c r="B65" s="33" t="s">
        <v>277</v>
      </c>
      <c r="C65" s="34" t="s">
        <v>368</v>
      </c>
      <c r="D65" s="35" t="s">
        <v>92</v>
      </c>
      <c r="E65" s="33">
        <v>7</v>
      </c>
      <c r="F65" s="36" t="s">
        <v>139</v>
      </c>
      <c r="G65" s="29">
        <f>SUMIF('ngoai gio_II'!$B$8:$B$347,Tong_hop!B65,'ngoai gio_II'!$H$8:$H$347)</f>
        <v>78.899999999999991</v>
      </c>
      <c r="H65" s="30">
        <v>102500</v>
      </c>
      <c r="I65" s="31">
        <f>SUMIF('ngoai gio_II'!$B$8:$B$347,Tong_hop!B65,'ngoai gio_II'!$J$8:$J$347)</f>
        <v>8087250</v>
      </c>
      <c r="J65" s="50">
        <f>SUMIF('ngoai gio_II'!$B$8:$B$347,Tong_hop!B65,'ngoai gio_II'!$K$8:$K$347)</f>
        <v>0</v>
      </c>
      <c r="K65" s="31">
        <f>SUMIF('ngoai gio_II'!$B$8:$B$347,Tong_hop!B65,'ngoai gio_II'!$L$8:$L$347)</f>
        <v>8087250</v>
      </c>
      <c r="L65" s="36"/>
    </row>
    <row r="66" spans="1:12" ht="25.5" customHeight="1" x14ac:dyDescent="0.35">
      <c r="A66" s="58">
        <f>IF(B66&lt;&gt;"",SUBTOTAL(3,$B$11:B66),0)</f>
        <v>56</v>
      </c>
      <c r="B66" s="33" t="s">
        <v>278</v>
      </c>
      <c r="C66" s="34" t="s">
        <v>369</v>
      </c>
      <c r="D66" s="35" t="s">
        <v>70</v>
      </c>
      <c r="E66" s="33">
        <v>7</v>
      </c>
      <c r="F66" s="36" t="s">
        <v>48</v>
      </c>
      <c r="G66" s="29">
        <f>SUMIF('ngoai gio_II'!$B$8:$B$347,Tong_hop!B66,'ngoai gio_II'!$H$8:$H$347)</f>
        <v>50.5</v>
      </c>
      <c r="H66" s="30">
        <v>102500</v>
      </c>
      <c r="I66" s="31">
        <f>SUMIF('ngoai gio_II'!$B$8:$B$347,Tong_hop!B66,'ngoai gio_II'!$J$8:$J$347)</f>
        <v>5176250</v>
      </c>
      <c r="J66" s="50">
        <f>SUMIF('ngoai gio_II'!$B$8:$B$347,Tong_hop!B66,'ngoai gio_II'!$K$8:$K$347)</f>
        <v>0</v>
      </c>
      <c r="K66" s="31">
        <f>SUMIF('ngoai gio_II'!$B$8:$B$347,Tong_hop!B66,'ngoai gio_II'!$L$8:$L$347)</f>
        <v>5176250</v>
      </c>
      <c r="L66" s="36"/>
    </row>
    <row r="67" spans="1:12" ht="25.5" customHeight="1" x14ac:dyDescent="0.35">
      <c r="A67" s="58">
        <f>IF(B67&lt;&gt;"",SUBTOTAL(3,$B$11:B67),0)</f>
        <v>57</v>
      </c>
      <c r="B67" s="33" t="s">
        <v>161</v>
      </c>
      <c r="C67" s="34" t="s">
        <v>186</v>
      </c>
      <c r="D67" s="35" t="s">
        <v>187</v>
      </c>
      <c r="E67" s="33">
        <v>7</v>
      </c>
      <c r="F67" s="36" t="s">
        <v>48</v>
      </c>
      <c r="G67" s="29">
        <f>SUMIF('ngoai gio_II'!$B$8:$B$347,Tong_hop!B67,'ngoai gio_II'!$H$8:$H$347)</f>
        <v>48.4</v>
      </c>
      <c r="H67" s="30">
        <v>102500</v>
      </c>
      <c r="I67" s="31">
        <f>SUMIF('ngoai gio_II'!$B$8:$B$347,Tong_hop!B67,'ngoai gio_II'!$J$8:$J$347)</f>
        <v>4961000</v>
      </c>
      <c r="J67" s="50">
        <f>SUMIF('ngoai gio_II'!$B$8:$B$347,Tong_hop!B67,'ngoai gio_II'!$K$8:$K$347)</f>
        <v>0</v>
      </c>
      <c r="K67" s="31">
        <f>SUMIF('ngoai gio_II'!$B$8:$B$347,Tong_hop!B67,'ngoai gio_II'!$L$8:$L$347)</f>
        <v>4961000</v>
      </c>
      <c r="L67" s="36"/>
    </row>
    <row r="68" spans="1:12" ht="25.5" customHeight="1" x14ac:dyDescent="0.35">
      <c r="A68" s="58">
        <f>IF(B68&lt;&gt;"",SUBTOTAL(3,$B$11:B68),0)</f>
        <v>58</v>
      </c>
      <c r="B68" s="33" t="s">
        <v>279</v>
      </c>
      <c r="C68" s="34" t="s">
        <v>370</v>
      </c>
      <c r="D68" s="35" t="s">
        <v>371</v>
      </c>
      <c r="E68" s="33">
        <v>7</v>
      </c>
      <c r="F68" s="36" t="s">
        <v>48</v>
      </c>
      <c r="G68" s="29">
        <f>SUMIF('ngoai gio_II'!$B$8:$B$347,Tong_hop!B68,'ngoai gio_II'!$H$8:$H$347)</f>
        <v>50.7</v>
      </c>
      <c r="H68" s="30">
        <v>102500</v>
      </c>
      <c r="I68" s="31">
        <f>SUMIF('ngoai gio_II'!$B$8:$B$347,Tong_hop!B68,'ngoai gio_II'!$J$8:$J$347)</f>
        <v>5196750</v>
      </c>
      <c r="J68" s="50">
        <f>SUMIF('ngoai gio_II'!$B$8:$B$347,Tong_hop!B68,'ngoai gio_II'!$K$8:$K$347)</f>
        <v>0</v>
      </c>
      <c r="K68" s="31">
        <f>SUMIF('ngoai gio_II'!$B$8:$B$347,Tong_hop!B68,'ngoai gio_II'!$L$8:$L$347)</f>
        <v>5196750</v>
      </c>
      <c r="L68" s="36"/>
    </row>
    <row r="69" spans="1:12" ht="25.5" customHeight="1" x14ac:dyDescent="0.35">
      <c r="A69" s="58">
        <f>IF(B69&lt;&gt;"",SUBTOTAL(3,$B$11:B69),0)</f>
        <v>59</v>
      </c>
      <c r="B69" s="33" t="s">
        <v>280</v>
      </c>
      <c r="C69" s="34" t="s">
        <v>315</v>
      </c>
      <c r="D69" s="35" t="s">
        <v>372</v>
      </c>
      <c r="E69" s="33">
        <v>7</v>
      </c>
      <c r="F69" s="36" t="s">
        <v>48</v>
      </c>
      <c r="G69" s="29">
        <f>SUMIF('ngoai gio_II'!$B$8:$B$347,Tong_hop!B69,'ngoai gio_II'!$H$8:$H$347)</f>
        <v>95.3</v>
      </c>
      <c r="H69" s="30">
        <v>102500</v>
      </c>
      <c r="I69" s="31">
        <f>SUMIF('ngoai gio_II'!$B$8:$B$347,Tong_hop!B69,'ngoai gio_II'!$J$8:$J$347)</f>
        <v>9768250</v>
      </c>
      <c r="J69" s="50">
        <f>SUMIF('ngoai gio_II'!$B$8:$B$347,Tong_hop!B69,'ngoai gio_II'!$K$8:$K$347)</f>
        <v>0</v>
      </c>
      <c r="K69" s="31">
        <f>SUMIF('ngoai gio_II'!$B$8:$B$347,Tong_hop!B69,'ngoai gio_II'!$L$8:$L$347)</f>
        <v>9768250</v>
      </c>
      <c r="L69" s="36"/>
    </row>
    <row r="70" spans="1:12" ht="25.5" customHeight="1" x14ac:dyDescent="0.35">
      <c r="A70" s="58">
        <f>IF(B70&lt;&gt;"",SUBTOTAL(3,$B$11:B70),0)</f>
        <v>60</v>
      </c>
      <c r="B70" s="33" t="s">
        <v>281</v>
      </c>
      <c r="C70" s="34" t="s">
        <v>373</v>
      </c>
      <c r="D70" s="35" t="s">
        <v>374</v>
      </c>
      <c r="E70" s="33">
        <v>7</v>
      </c>
      <c r="F70" s="36" t="s">
        <v>48</v>
      </c>
      <c r="G70" s="29">
        <f>SUMIF('ngoai gio_II'!$B$8:$B$347,Tong_hop!B70,'ngoai gio_II'!$H$8:$H$347)</f>
        <v>55.4</v>
      </c>
      <c r="H70" s="30">
        <v>102500</v>
      </c>
      <c r="I70" s="31">
        <f>SUMIF('ngoai gio_II'!$B$8:$B$347,Tong_hop!B70,'ngoai gio_II'!$J$8:$J$347)</f>
        <v>5678500</v>
      </c>
      <c r="J70" s="50">
        <f>SUMIF('ngoai gio_II'!$B$8:$B$347,Tong_hop!B70,'ngoai gio_II'!$K$8:$K$347)</f>
        <v>0</v>
      </c>
      <c r="K70" s="31">
        <f>SUMIF('ngoai gio_II'!$B$8:$B$347,Tong_hop!B70,'ngoai gio_II'!$L$8:$L$347)</f>
        <v>5678500</v>
      </c>
      <c r="L70" s="36"/>
    </row>
    <row r="71" spans="1:12" ht="25.5" customHeight="1" x14ac:dyDescent="0.35">
      <c r="A71" s="58">
        <f>IF(B71&lt;&gt;"",SUBTOTAL(3,$B$11:B71),0)</f>
        <v>61</v>
      </c>
      <c r="B71" s="33" t="s">
        <v>282</v>
      </c>
      <c r="C71" s="34" t="s">
        <v>375</v>
      </c>
      <c r="D71" s="35" t="s">
        <v>94</v>
      </c>
      <c r="E71" s="33">
        <v>7</v>
      </c>
      <c r="F71" s="36" t="s">
        <v>48</v>
      </c>
      <c r="G71" s="29">
        <f>SUMIF('ngoai gio_II'!$B$8:$B$347,Tong_hop!B71,'ngoai gio_II'!$H$8:$H$347)</f>
        <v>127.8</v>
      </c>
      <c r="H71" s="30">
        <v>102500</v>
      </c>
      <c r="I71" s="31">
        <f>SUMIF('ngoai gio_II'!$B$8:$B$347,Tong_hop!B71,'ngoai gio_II'!$J$8:$J$347)</f>
        <v>13099500</v>
      </c>
      <c r="J71" s="50">
        <f>SUMIF('ngoai gio_II'!$B$8:$B$347,Tong_hop!B71,'ngoai gio_II'!$K$8:$K$347)</f>
        <v>0</v>
      </c>
      <c r="K71" s="31">
        <f>SUMIF('ngoai gio_II'!$B$8:$B$347,Tong_hop!B71,'ngoai gio_II'!$L$8:$L$347)</f>
        <v>13099500</v>
      </c>
      <c r="L71" s="36"/>
    </row>
    <row r="72" spans="1:12" ht="25.5" customHeight="1" x14ac:dyDescent="0.35">
      <c r="A72" s="58">
        <f>IF(B72&lt;&gt;"",SUBTOTAL(3,$B$11:B72),0)</f>
        <v>62</v>
      </c>
      <c r="B72" s="33" t="s">
        <v>162</v>
      </c>
      <c r="C72" s="34" t="s">
        <v>189</v>
      </c>
      <c r="D72" s="35" t="s">
        <v>73</v>
      </c>
      <c r="E72" s="33">
        <v>7</v>
      </c>
      <c r="F72" s="36" t="s">
        <v>48</v>
      </c>
      <c r="G72" s="29">
        <f>SUMIF('ngoai gio_II'!$B$8:$B$347,Tong_hop!B72,'ngoai gio_II'!$H$8:$H$347)</f>
        <v>34.200000000000003</v>
      </c>
      <c r="H72" s="30">
        <v>102500</v>
      </c>
      <c r="I72" s="31">
        <f>SUMIF('ngoai gio_II'!$B$8:$B$347,Tong_hop!B72,'ngoai gio_II'!$J$8:$J$347)</f>
        <v>3505500</v>
      </c>
      <c r="J72" s="50">
        <f>SUMIF('ngoai gio_II'!$B$8:$B$347,Tong_hop!B72,'ngoai gio_II'!$K$8:$K$347)</f>
        <v>0</v>
      </c>
      <c r="K72" s="31">
        <f>SUMIF('ngoai gio_II'!$B$8:$B$347,Tong_hop!B72,'ngoai gio_II'!$L$8:$L$347)</f>
        <v>3505500</v>
      </c>
      <c r="L72" s="36"/>
    </row>
    <row r="73" spans="1:12" ht="25.5" customHeight="1" x14ac:dyDescent="0.35">
      <c r="A73" s="58">
        <f>IF(B73&lt;&gt;"",SUBTOTAL(3,$B$11:B73),0)</f>
        <v>63</v>
      </c>
      <c r="B73" s="33" t="s">
        <v>283</v>
      </c>
      <c r="C73" s="34" t="s">
        <v>172</v>
      </c>
      <c r="D73" s="35" t="s">
        <v>188</v>
      </c>
      <c r="E73" s="33">
        <v>7</v>
      </c>
      <c r="F73" s="36" t="s">
        <v>48</v>
      </c>
      <c r="G73" s="29">
        <f>SUMIF('ngoai gio_II'!$B$8:$B$347,Tong_hop!B73,'ngoai gio_II'!$H$8:$H$347)</f>
        <v>165.20000000000002</v>
      </c>
      <c r="H73" s="30">
        <v>102500</v>
      </c>
      <c r="I73" s="31">
        <f>SUMIF('ngoai gio_II'!$B$8:$B$347,Tong_hop!B73,'ngoai gio_II'!$J$8:$J$347)</f>
        <v>16933000</v>
      </c>
      <c r="J73" s="50">
        <f>SUMIF('ngoai gio_II'!$B$8:$B$347,Tong_hop!B73,'ngoai gio_II'!$K$8:$K$347)</f>
        <v>0</v>
      </c>
      <c r="K73" s="31">
        <f>SUMIF('ngoai gio_II'!$B$8:$B$347,Tong_hop!B73,'ngoai gio_II'!$L$8:$L$347)</f>
        <v>16933000</v>
      </c>
      <c r="L73" s="36"/>
    </row>
    <row r="74" spans="1:12" ht="25.5" customHeight="1" x14ac:dyDescent="0.35">
      <c r="A74" s="58">
        <f>IF(B74&lt;&gt;"",SUBTOTAL(3,$B$11:B74),0)</f>
        <v>64</v>
      </c>
      <c r="B74" s="33" t="s">
        <v>164</v>
      </c>
      <c r="C74" s="34" t="s">
        <v>192</v>
      </c>
      <c r="D74" s="35" t="s">
        <v>87</v>
      </c>
      <c r="E74" s="33">
        <v>7</v>
      </c>
      <c r="F74" s="36" t="s">
        <v>48</v>
      </c>
      <c r="G74" s="29">
        <f>SUMIF('ngoai gio_II'!$B$8:$B$347,Tong_hop!B74,'ngoai gio_II'!$H$8:$H$347)</f>
        <v>190</v>
      </c>
      <c r="H74" s="30">
        <v>102500</v>
      </c>
      <c r="I74" s="31">
        <f>SUMIF('ngoai gio_II'!$B$8:$B$347,Tong_hop!B74,'ngoai gio_II'!$J$8:$J$347)</f>
        <v>19475000</v>
      </c>
      <c r="J74" s="50">
        <f>SUMIF('ngoai gio_II'!$B$8:$B$347,Tong_hop!B74,'ngoai gio_II'!$K$8:$K$347)</f>
        <v>0</v>
      </c>
      <c r="K74" s="31">
        <f>SUMIF('ngoai gio_II'!$B$8:$B$347,Tong_hop!B74,'ngoai gio_II'!$L$8:$L$347)</f>
        <v>19475000</v>
      </c>
      <c r="L74" s="36"/>
    </row>
    <row r="75" spans="1:12" ht="25.5" customHeight="1" x14ac:dyDescent="0.35">
      <c r="A75" s="58">
        <f>IF(B75&lt;&gt;"",SUBTOTAL(3,$B$11:B75),0)</f>
        <v>65</v>
      </c>
      <c r="B75" s="33" t="s">
        <v>163</v>
      </c>
      <c r="C75" s="34" t="s">
        <v>190</v>
      </c>
      <c r="D75" s="35" t="s">
        <v>191</v>
      </c>
      <c r="E75" s="33">
        <v>7</v>
      </c>
      <c r="F75" s="36" t="s">
        <v>48</v>
      </c>
      <c r="G75" s="29">
        <f>SUMIF('ngoai gio_II'!$B$8:$B$347,Tong_hop!B75,'ngoai gio_II'!$H$8:$H$347)</f>
        <v>127.8</v>
      </c>
      <c r="H75" s="30">
        <v>102500</v>
      </c>
      <c r="I75" s="31">
        <f>SUMIF('ngoai gio_II'!$B$8:$B$347,Tong_hop!B75,'ngoai gio_II'!$J$8:$J$347)</f>
        <v>13099500</v>
      </c>
      <c r="J75" s="50">
        <f>SUMIF('ngoai gio_II'!$B$8:$B$347,Tong_hop!B75,'ngoai gio_II'!$K$8:$K$347)</f>
        <v>0</v>
      </c>
      <c r="K75" s="31">
        <f>SUMIF('ngoai gio_II'!$B$8:$B$347,Tong_hop!B75,'ngoai gio_II'!$L$8:$L$347)</f>
        <v>13099500</v>
      </c>
      <c r="L75" s="36"/>
    </row>
    <row r="76" spans="1:12" ht="25.5" customHeight="1" x14ac:dyDescent="0.35">
      <c r="A76" s="58">
        <f>IF(B76&lt;&gt;"",SUBTOTAL(3,$B$11:B76),0)</f>
        <v>66</v>
      </c>
      <c r="B76" s="33" t="s">
        <v>284</v>
      </c>
      <c r="C76" s="34" t="s">
        <v>376</v>
      </c>
      <c r="D76" s="35" t="s">
        <v>50</v>
      </c>
      <c r="E76" s="33">
        <v>8</v>
      </c>
      <c r="F76" s="36" t="s">
        <v>193</v>
      </c>
      <c r="G76" s="29">
        <f>SUMIF('ngoai gio_II'!$B$8:$B$347,Tong_hop!B76,'ngoai gio_II'!$H$8:$H$347)</f>
        <v>47.699999999999996</v>
      </c>
      <c r="H76" s="30">
        <v>102500</v>
      </c>
      <c r="I76" s="31">
        <f>SUMIF('ngoai gio_II'!$B$8:$B$347,Tong_hop!B76,'ngoai gio_II'!$J$8:$J$347)</f>
        <v>4889250</v>
      </c>
      <c r="J76" s="50">
        <f>SUMIF('ngoai gio_II'!$B$8:$B$347,Tong_hop!B76,'ngoai gio_II'!$K$8:$K$347)</f>
        <v>0</v>
      </c>
      <c r="K76" s="31">
        <f>SUMIF('ngoai gio_II'!$B$8:$B$347,Tong_hop!B76,'ngoai gio_II'!$L$8:$L$347)</f>
        <v>4889250</v>
      </c>
      <c r="L76" s="36"/>
    </row>
    <row r="77" spans="1:12" ht="25.5" customHeight="1" x14ac:dyDescent="0.35">
      <c r="A77" s="58">
        <f>IF(B77&lt;&gt;"",SUBTOTAL(3,$B$11:B77),0)</f>
        <v>67</v>
      </c>
      <c r="B77" s="33" t="s">
        <v>58</v>
      </c>
      <c r="C77" s="34" t="s">
        <v>75</v>
      </c>
      <c r="D77" s="35" t="s">
        <v>76</v>
      </c>
      <c r="E77" s="33">
        <v>8</v>
      </c>
      <c r="F77" s="36" t="s">
        <v>141</v>
      </c>
      <c r="G77" s="29">
        <f>SUMIF('ngoai gio_II'!$B$8:$B$347,Tong_hop!B77,'ngoai gio_II'!$H$8:$H$347)</f>
        <v>2.5</v>
      </c>
      <c r="H77" s="30">
        <v>102500</v>
      </c>
      <c r="I77" s="31">
        <f>SUMIF('ngoai gio_II'!$B$8:$B$347,Tong_hop!B77,'ngoai gio_II'!$J$8:$J$347)</f>
        <v>256250</v>
      </c>
      <c r="J77" s="50">
        <f>SUMIF('ngoai gio_II'!$B$8:$B$347,Tong_hop!B77,'ngoai gio_II'!$K$8:$K$347)</f>
        <v>0</v>
      </c>
      <c r="K77" s="31">
        <f>SUMIF('ngoai gio_II'!$B$8:$B$347,Tong_hop!B77,'ngoai gio_II'!$L$8:$L$347)</f>
        <v>256250</v>
      </c>
      <c r="L77" s="36"/>
    </row>
    <row r="78" spans="1:12" ht="25.5" customHeight="1" x14ac:dyDescent="0.35">
      <c r="A78" s="58">
        <f>IF(B78&lt;&gt;"",SUBTOTAL(3,$B$11:B78),0)</f>
        <v>68</v>
      </c>
      <c r="B78" s="33" t="s">
        <v>285</v>
      </c>
      <c r="C78" s="34" t="s">
        <v>339</v>
      </c>
      <c r="D78" s="35" t="s">
        <v>72</v>
      </c>
      <c r="E78" s="33">
        <v>8</v>
      </c>
      <c r="F78" s="36" t="s">
        <v>377</v>
      </c>
      <c r="G78" s="29">
        <f>SUMIF('ngoai gio_II'!$B$8:$B$347,Tong_hop!B78,'ngoai gio_II'!$H$8:$H$347)</f>
        <v>7.5</v>
      </c>
      <c r="H78" s="30">
        <v>102500</v>
      </c>
      <c r="I78" s="31">
        <f>SUMIF('ngoai gio_II'!$B$8:$B$347,Tong_hop!B78,'ngoai gio_II'!$J$8:$J$347)</f>
        <v>768750</v>
      </c>
      <c r="J78" s="50">
        <f>SUMIF('ngoai gio_II'!$B$8:$B$347,Tong_hop!B78,'ngoai gio_II'!$K$8:$K$347)</f>
        <v>0</v>
      </c>
      <c r="K78" s="31">
        <f>SUMIF('ngoai gio_II'!$B$8:$B$347,Tong_hop!B78,'ngoai gio_II'!$L$8:$L$347)</f>
        <v>768750</v>
      </c>
      <c r="L78" s="36"/>
    </row>
    <row r="79" spans="1:12" ht="25.5" customHeight="1" x14ac:dyDescent="0.35">
      <c r="A79" s="58">
        <f>IF(B79&lt;&gt;"",SUBTOTAL(3,$B$11:B79),0)</f>
        <v>69</v>
      </c>
      <c r="B79" s="33" t="s">
        <v>286</v>
      </c>
      <c r="C79" s="34" t="s">
        <v>378</v>
      </c>
      <c r="D79" s="35" t="s">
        <v>364</v>
      </c>
      <c r="E79" s="33">
        <v>9</v>
      </c>
      <c r="F79" s="36" t="s">
        <v>379</v>
      </c>
      <c r="G79" s="29">
        <f>SUMIF('ngoai gio_II'!$B$8:$B$347,Tong_hop!B79,'ngoai gio_II'!$H$8:$H$347)</f>
        <v>31.7</v>
      </c>
      <c r="H79" s="30">
        <v>102500</v>
      </c>
      <c r="I79" s="31">
        <f>SUMIF('ngoai gio_II'!$B$8:$B$347,Tong_hop!B79,'ngoai gio_II'!$J$8:$J$347)</f>
        <v>3249250</v>
      </c>
      <c r="J79" s="50">
        <f>SUMIF('ngoai gio_II'!$B$8:$B$347,Tong_hop!B79,'ngoai gio_II'!$K$8:$K$347)</f>
        <v>0</v>
      </c>
      <c r="K79" s="31">
        <f>SUMIF('ngoai gio_II'!$B$8:$B$347,Tong_hop!B79,'ngoai gio_II'!$L$8:$L$347)</f>
        <v>3249250</v>
      </c>
      <c r="L79" s="36"/>
    </row>
    <row r="80" spans="1:12" ht="25.5" customHeight="1" x14ac:dyDescent="0.35">
      <c r="A80" s="58">
        <f>IF(B80&lt;&gt;"",SUBTOTAL(3,$B$11:B80),0)</f>
        <v>70</v>
      </c>
      <c r="B80" s="33" t="s">
        <v>165</v>
      </c>
      <c r="C80" s="34" t="s">
        <v>195</v>
      </c>
      <c r="D80" s="35" t="s">
        <v>76</v>
      </c>
      <c r="E80" s="33">
        <v>9</v>
      </c>
      <c r="F80" s="36" t="s">
        <v>144</v>
      </c>
      <c r="G80" s="29">
        <f>SUMIF('ngoai gio_II'!$B$8:$B$347,Tong_hop!B80,'ngoai gio_II'!$H$8:$H$347)</f>
        <v>98.7</v>
      </c>
      <c r="H80" s="30">
        <v>102500</v>
      </c>
      <c r="I80" s="31">
        <f>SUMIF('ngoai gio_II'!$B$8:$B$347,Tong_hop!B80,'ngoai gio_II'!$J$8:$J$347)</f>
        <v>10116750</v>
      </c>
      <c r="J80" s="50">
        <f>SUMIF('ngoai gio_II'!$B$8:$B$347,Tong_hop!B80,'ngoai gio_II'!$K$8:$K$347)</f>
        <v>0</v>
      </c>
      <c r="K80" s="31">
        <f>SUMIF('ngoai gio_II'!$B$8:$B$347,Tong_hop!B80,'ngoai gio_II'!$L$8:$L$347)</f>
        <v>10116750</v>
      </c>
      <c r="L80" s="36"/>
    </row>
    <row r="81" spans="1:12" ht="25.5" customHeight="1" x14ac:dyDescent="0.35">
      <c r="A81" s="58">
        <f>IF(B81&lt;&gt;"",SUBTOTAL(3,$B$11:B81),0)</f>
        <v>71</v>
      </c>
      <c r="B81" s="33" t="s">
        <v>287</v>
      </c>
      <c r="C81" s="34" t="s">
        <v>85</v>
      </c>
      <c r="D81" s="35" t="s">
        <v>89</v>
      </c>
      <c r="E81" s="33">
        <v>9</v>
      </c>
      <c r="F81" s="36" t="s">
        <v>144</v>
      </c>
      <c r="G81" s="29">
        <f>SUMIF('ngoai gio_II'!$B$8:$B$347,Tong_hop!B81,'ngoai gio_II'!$H$8:$H$347)</f>
        <v>47.699999999999996</v>
      </c>
      <c r="H81" s="30">
        <v>102500</v>
      </c>
      <c r="I81" s="31">
        <f>SUMIF('ngoai gio_II'!$B$8:$B$347,Tong_hop!B81,'ngoai gio_II'!$J$8:$J$347)</f>
        <v>4889250</v>
      </c>
      <c r="J81" s="50">
        <f>SUMIF('ngoai gio_II'!$B$8:$B$347,Tong_hop!B81,'ngoai gio_II'!$K$8:$K$347)</f>
        <v>0</v>
      </c>
      <c r="K81" s="31">
        <f>SUMIF('ngoai gio_II'!$B$8:$B$347,Tong_hop!B81,'ngoai gio_II'!$L$8:$L$347)</f>
        <v>4889250</v>
      </c>
      <c r="L81" s="36"/>
    </row>
    <row r="82" spans="1:12" ht="25.5" customHeight="1" x14ac:dyDescent="0.35">
      <c r="A82" s="58">
        <f>IF(B82&lt;&gt;"",SUBTOTAL(3,$B$11:B82),0)</f>
        <v>72</v>
      </c>
      <c r="B82" s="33" t="s">
        <v>288</v>
      </c>
      <c r="C82" s="34" t="s">
        <v>380</v>
      </c>
      <c r="D82" s="35" t="s">
        <v>87</v>
      </c>
      <c r="E82" s="33">
        <v>9</v>
      </c>
      <c r="F82" s="36" t="s">
        <v>381</v>
      </c>
      <c r="G82" s="29">
        <f>SUMIF('ngoai gio_II'!$B$8:$B$347,Tong_hop!B82,'ngoai gio_II'!$H$8:$H$347)</f>
        <v>43.1</v>
      </c>
      <c r="H82" s="30">
        <v>102500</v>
      </c>
      <c r="I82" s="31">
        <f>SUMIF('ngoai gio_II'!$B$8:$B$347,Tong_hop!B82,'ngoai gio_II'!$J$8:$J$347)</f>
        <v>4417750</v>
      </c>
      <c r="J82" s="50">
        <f>SUMIF('ngoai gio_II'!$B$8:$B$347,Tong_hop!B82,'ngoai gio_II'!$K$8:$K$347)</f>
        <v>0</v>
      </c>
      <c r="K82" s="31">
        <f>SUMIF('ngoai gio_II'!$B$8:$B$347,Tong_hop!B82,'ngoai gio_II'!$L$8:$L$347)</f>
        <v>4417750</v>
      </c>
      <c r="L82" s="36"/>
    </row>
    <row r="83" spans="1:12" ht="25.5" customHeight="1" x14ac:dyDescent="0.35">
      <c r="A83" s="58">
        <f>IF(B83&lt;&gt;"",SUBTOTAL(3,$B$11:B83),0)</f>
        <v>73</v>
      </c>
      <c r="B83" s="33" t="s">
        <v>65</v>
      </c>
      <c r="C83" s="34" t="s">
        <v>81</v>
      </c>
      <c r="D83" s="35" t="s">
        <v>97</v>
      </c>
      <c r="E83" s="33">
        <v>10</v>
      </c>
      <c r="F83" s="36" t="s">
        <v>152</v>
      </c>
      <c r="G83" s="29">
        <f>SUMIF('ngoai gio_II'!$B$8:$B$347,Tong_hop!B83,'ngoai gio_II'!$H$8:$H$347)</f>
        <v>117.2</v>
      </c>
      <c r="H83" s="30">
        <v>102500</v>
      </c>
      <c r="I83" s="31">
        <f>SUMIF('ngoai gio_II'!$B$8:$B$347,Tong_hop!B83,'ngoai gio_II'!$J$8:$J$347)</f>
        <v>12013000</v>
      </c>
      <c r="J83" s="50">
        <f>SUMIF('ngoai gio_II'!$B$8:$B$347,Tong_hop!B83,'ngoai gio_II'!$K$8:$K$347)</f>
        <v>0</v>
      </c>
      <c r="K83" s="31">
        <f>SUMIF('ngoai gio_II'!$B$8:$B$347,Tong_hop!B83,'ngoai gio_II'!$L$8:$L$347)</f>
        <v>12013000</v>
      </c>
      <c r="L83" s="36"/>
    </row>
    <row r="84" spans="1:12" ht="25.5" customHeight="1" x14ac:dyDescent="0.35">
      <c r="A84" s="58">
        <f>IF(B84&lt;&gt;"",SUBTOTAL(3,$B$11:B84),0)</f>
        <v>74</v>
      </c>
      <c r="B84" s="33" t="s">
        <v>66</v>
      </c>
      <c r="C84" s="34" t="s">
        <v>98</v>
      </c>
      <c r="D84" s="35" t="s">
        <v>80</v>
      </c>
      <c r="E84" s="33">
        <v>10</v>
      </c>
      <c r="F84" s="36" t="s">
        <v>152</v>
      </c>
      <c r="G84" s="29">
        <f>SUMIF('ngoai gio_II'!$B$8:$B$347,Tong_hop!B84,'ngoai gio_II'!$H$8:$H$347)</f>
        <v>129.30000000000001</v>
      </c>
      <c r="H84" s="30">
        <v>102500</v>
      </c>
      <c r="I84" s="31">
        <f>SUMIF('ngoai gio_II'!$B$8:$B$347,Tong_hop!B84,'ngoai gio_II'!$J$8:$J$347)</f>
        <v>13253250</v>
      </c>
      <c r="J84" s="50">
        <f>SUMIF('ngoai gio_II'!$B$8:$B$347,Tong_hop!B84,'ngoai gio_II'!$K$8:$K$347)</f>
        <v>0</v>
      </c>
      <c r="K84" s="31">
        <f>SUMIF('ngoai gio_II'!$B$8:$B$347,Tong_hop!B84,'ngoai gio_II'!$L$8:$L$347)</f>
        <v>13253250</v>
      </c>
      <c r="L84" s="36"/>
    </row>
    <row r="85" spans="1:12" ht="25.5" customHeight="1" x14ac:dyDescent="0.35">
      <c r="A85" s="58">
        <f>IF(B85&lt;&gt;"",SUBTOTAL(3,$B$11:B85),0)</f>
        <v>75</v>
      </c>
      <c r="B85" s="33" t="s">
        <v>166</v>
      </c>
      <c r="C85" s="34" t="s">
        <v>196</v>
      </c>
      <c r="D85" s="35" t="s">
        <v>74</v>
      </c>
      <c r="E85" s="33">
        <v>10</v>
      </c>
      <c r="F85" s="36" t="s">
        <v>152</v>
      </c>
      <c r="G85" s="29">
        <f>SUMIF('ngoai gio_II'!$B$8:$B$347,Tong_hop!B85,'ngoai gio_II'!$H$8:$H$347)</f>
        <v>84.2</v>
      </c>
      <c r="H85" s="30">
        <v>102500</v>
      </c>
      <c r="I85" s="31">
        <f>SUMIF('ngoai gio_II'!$B$8:$B$347,Tong_hop!B85,'ngoai gio_II'!$J$8:$J$347)</f>
        <v>8630500</v>
      </c>
      <c r="J85" s="50">
        <f>SUMIF('ngoai gio_II'!$B$8:$B$347,Tong_hop!B85,'ngoai gio_II'!$K$8:$K$347)</f>
        <v>0</v>
      </c>
      <c r="K85" s="31">
        <f>SUMIF('ngoai gio_II'!$B$8:$B$347,Tong_hop!B85,'ngoai gio_II'!$L$8:$L$347)</f>
        <v>8630500</v>
      </c>
      <c r="L85" s="36"/>
    </row>
    <row r="86" spans="1:12" ht="25.5" customHeight="1" x14ac:dyDescent="0.35">
      <c r="A86" s="58">
        <f>IF(B86&lt;&gt;"",SUBTOTAL(3,$B$11:B86),0)</f>
        <v>76</v>
      </c>
      <c r="B86" s="33" t="s">
        <v>67</v>
      </c>
      <c r="C86" s="34" t="s">
        <v>71</v>
      </c>
      <c r="D86" s="35" t="s">
        <v>83</v>
      </c>
      <c r="E86" s="33">
        <v>10</v>
      </c>
      <c r="F86" s="36" t="s">
        <v>152</v>
      </c>
      <c r="G86" s="29">
        <f>SUMIF('ngoai gio_II'!$B$8:$B$347,Tong_hop!B86,'ngoai gio_II'!$H$8:$H$347)</f>
        <v>124.7</v>
      </c>
      <c r="H86" s="30">
        <v>102500</v>
      </c>
      <c r="I86" s="31">
        <f>SUMIF('ngoai gio_II'!$B$8:$B$347,Tong_hop!B86,'ngoai gio_II'!$J$8:$J$347)</f>
        <v>12781750</v>
      </c>
      <c r="J86" s="50">
        <f>SUMIF('ngoai gio_II'!$B$8:$B$347,Tong_hop!B86,'ngoai gio_II'!$K$8:$K$347)</f>
        <v>0</v>
      </c>
      <c r="K86" s="31">
        <f>SUMIF('ngoai gio_II'!$B$8:$B$347,Tong_hop!B86,'ngoai gio_II'!$L$8:$L$347)</f>
        <v>12781750</v>
      </c>
      <c r="L86" s="36"/>
    </row>
    <row r="87" spans="1:12" ht="25.5" customHeight="1" x14ac:dyDescent="0.35">
      <c r="A87" s="58">
        <f>IF(B87&lt;&gt;"",SUBTOTAL(3,$B$11:B87),0)</f>
        <v>77</v>
      </c>
      <c r="B87" s="33" t="s">
        <v>59</v>
      </c>
      <c r="C87" s="34" t="s">
        <v>77</v>
      </c>
      <c r="D87" s="35" t="s">
        <v>78</v>
      </c>
      <c r="E87" s="33">
        <v>10</v>
      </c>
      <c r="F87" s="36" t="s">
        <v>51</v>
      </c>
      <c r="G87" s="29">
        <f>SUMIF('ngoai gio_II'!$B$8:$B$347,Tong_hop!B87,'ngoai gio_II'!$H$8:$H$347)</f>
        <v>69.7</v>
      </c>
      <c r="H87" s="30">
        <v>102500</v>
      </c>
      <c r="I87" s="31">
        <f>SUMIF('ngoai gio_II'!$B$8:$B$347,Tong_hop!B87,'ngoai gio_II'!$J$8:$J$347)</f>
        <v>7144250</v>
      </c>
      <c r="J87" s="50">
        <f>SUMIF('ngoai gio_II'!$B$8:$B$347,Tong_hop!B87,'ngoai gio_II'!$K$8:$K$347)</f>
        <v>0</v>
      </c>
      <c r="K87" s="31">
        <f>SUMIF('ngoai gio_II'!$B$8:$B$347,Tong_hop!B87,'ngoai gio_II'!$L$8:$L$347)</f>
        <v>7144250</v>
      </c>
      <c r="L87" s="36"/>
    </row>
    <row r="88" spans="1:12" ht="25.5" customHeight="1" x14ac:dyDescent="0.35">
      <c r="A88" s="58">
        <f>IF(B88&lt;&gt;"",SUBTOTAL(3,$B$11:B88),0)</f>
        <v>78</v>
      </c>
      <c r="B88" s="33" t="s">
        <v>167</v>
      </c>
      <c r="C88" s="34" t="s">
        <v>200</v>
      </c>
      <c r="D88" s="35" t="s">
        <v>201</v>
      </c>
      <c r="E88" s="33">
        <v>10</v>
      </c>
      <c r="F88" s="36" t="s">
        <v>51</v>
      </c>
      <c r="G88" s="29">
        <f>SUMIF('ngoai gio_II'!$B$8:$B$347,Tong_hop!B88,'ngoai gio_II'!$H$8:$H$347)</f>
        <v>66.899999999999991</v>
      </c>
      <c r="H88" s="30">
        <v>102500</v>
      </c>
      <c r="I88" s="31">
        <f>SUMIF('ngoai gio_II'!$B$8:$B$347,Tong_hop!B88,'ngoai gio_II'!$J$8:$J$347)</f>
        <v>6857250</v>
      </c>
      <c r="J88" s="50">
        <f>SUMIF('ngoai gio_II'!$B$8:$B$347,Tong_hop!B88,'ngoai gio_II'!$K$8:$K$347)</f>
        <v>0</v>
      </c>
      <c r="K88" s="31">
        <f>SUMIF('ngoai gio_II'!$B$8:$B$347,Tong_hop!B88,'ngoai gio_II'!$L$8:$L$347)</f>
        <v>6857250</v>
      </c>
      <c r="L88" s="36"/>
    </row>
    <row r="89" spans="1:12" ht="25.5" customHeight="1" x14ac:dyDescent="0.35">
      <c r="A89" s="58">
        <f>IF(B89&lt;&gt;"",SUBTOTAL(3,$B$11:B89),0)</f>
        <v>79</v>
      </c>
      <c r="B89" s="33" t="s">
        <v>56</v>
      </c>
      <c r="C89" s="34" t="s">
        <v>54</v>
      </c>
      <c r="D89" s="35" t="s">
        <v>50</v>
      </c>
      <c r="E89" s="33">
        <v>10</v>
      </c>
      <c r="F89" s="36" t="s">
        <v>51</v>
      </c>
      <c r="G89" s="29">
        <f>SUMIF('ngoai gio_II'!$B$8:$B$347,Tong_hop!B89,'ngoai gio_II'!$H$8:$H$347)</f>
        <v>47.2</v>
      </c>
      <c r="H89" s="30">
        <v>102500</v>
      </c>
      <c r="I89" s="31">
        <f>SUMIF('ngoai gio_II'!$B$8:$B$347,Tong_hop!B89,'ngoai gio_II'!$J$8:$J$347)</f>
        <v>4838000</v>
      </c>
      <c r="J89" s="50">
        <f>SUMIF('ngoai gio_II'!$B$8:$B$347,Tong_hop!B89,'ngoai gio_II'!$K$8:$K$347)</f>
        <v>0</v>
      </c>
      <c r="K89" s="31">
        <f>SUMIF('ngoai gio_II'!$B$8:$B$347,Tong_hop!B89,'ngoai gio_II'!$L$8:$L$347)</f>
        <v>4838000</v>
      </c>
      <c r="L89" s="36"/>
    </row>
    <row r="90" spans="1:12" ht="25.5" customHeight="1" x14ac:dyDescent="0.35">
      <c r="A90" s="58">
        <f>IF(B90&lt;&gt;"",SUBTOTAL(3,$B$11:B90),0)</f>
        <v>80</v>
      </c>
      <c r="B90" s="33" t="s">
        <v>60</v>
      </c>
      <c r="C90" s="34" t="s">
        <v>79</v>
      </c>
      <c r="D90" s="35" t="s">
        <v>80</v>
      </c>
      <c r="E90" s="33">
        <v>10</v>
      </c>
      <c r="F90" s="36" t="s">
        <v>51</v>
      </c>
      <c r="G90" s="29">
        <f>SUMIF('ngoai gio_II'!$B$8:$B$347,Tong_hop!B90,'ngoai gio_II'!$H$8:$H$347)</f>
        <v>109.2</v>
      </c>
      <c r="H90" s="30">
        <v>102500</v>
      </c>
      <c r="I90" s="31">
        <f>SUMIF('ngoai gio_II'!$B$8:$B$347,Tong_hop!B90,'ngoai gio_II'!$J$8:$J$347)</f>
        <v>11193000</v>
      </c>
      <c r="J90" s="50">
        <f>SUMIF('ngoai gio_II'!$B$8:$B$347,Tong_hop!B90,'ngoai gio_II'!$K$8:$K$347)</f>
        <v>0</v>
      </c>
      <c r="K90" s="31">
        <f>SUMIF('ngoai gio_II'!$B$8:$B$347,Tong_hop!B90,'ngoai gio_II'!$L$8:$L$347)</f>
        <v>11193000</v>
      </c>
      <c r="L90" s="36"/>
    </row>
    <row r="91" spans="1:12" ht="25.5" customHeight="1" x14ac:dyDescent="0.35">
      <c r="A91" s="58">
        <f>IF(B91&lt;&gt;"",SUBTOTAL(3,$B$11:B91),0)</f>
        <v>81</v>
      </c>
      <c r="B91" s="33" t="s">
        <v>168</v>
      </c>
      <c r="C91" s="34" t="s">
        <v>55</v>
      </c>
      <c r="D91" s="35" t="s">
        <v>178</v>
      </c>
      <c r="E91" s="33">
        <v>10</v>
      </c>
      <c r="F91" s="36" t="s">
        <v>51</v>
      </c>
      <c r="G91" s="29">
        <f>SUMIF('ngoai gio_II'!$B$8:$B$347,Tong_hop!B91,'ngoai gio_II'!$H$8:$H$347)</f>
        <v>180.3</v>
      </c>
      <c r="H91" s="30">
        <v>102500</v>
      </c>
      <c r="I91" s="31">
        <f>SUMIF('ngoai gio_II'!$B$8:$B$347,Tong_hop!B91,'ngoai gio_II'!$J$8:$J$347)</f>
        <v>18480750</v>
      </c>
      <c r="J91" s="50">
        <f>SUMIF('ngoai gio_II'!$B$8:$B$347,Tong_hop!B91,'ngoai gio_II'!$K$8:$K$347)</f>
        <v>0</v>
      </c>
      <c r="K91" s="31">
        <f>SUMIF('ngoai gio_II'!$B$8:$B$347,Tong_hop!B91,'ngoai gio_II'!$L$8:$L$347)</f>
        <v>18480750</v>
      </c>
      <c r="L91" s="36"/>
    </row>
    <row r="92" spans="1:12" ht="25.5" customHeight="1" x14ac:dyDescent="0.35">
      <c r="A92" s="58">
        <f>IF(B92&lt;&gt;"",SUBTOTAL(3,$B$11:B92),0)</f>
        <v>82</v>
      </c>
      <c r="B92" s="33" t="s">
        <v>62</v>
      </c>
      <c r="C92" s="34" t="s">
        <v>84</v>
      </c>
      <c r="D92" s="35" t="s">
        <v>85</v>
      </c>
      <c r="E92" s="33">
        <v>10</v>
      </c>
      <c r="F92" s="36" t="s">
        <v>148</v>
      </c>
      <c r="G92" s="29">
        <f>SUMIF('ngoai gio_II'!$B$8:$B$347,Tong_hop!B92,'ngoai gio_II'!$H$8:$H$347)</f>
        <v>187.7</v>
      </c>
      <c r="H92" s="30">
        <v>102500</v>
      </c>
      <c r="I92" s="31">
        <f>SUMIF('ngoai gio_II'!$B$8:$B$347,Tong_hop!B92,'ngoai gio_II'!$J$8:$J$347)</f>
        <v>19239250</v>
      </c>
      <c r="J92" s="50">
        <f>SUMIF('ngoai gio_II'!$B$8:$B$347,Tong_hop!B92,'ngoai gio_II'!$K$8:$K$347)</f>
        <v>0</v>
      </c>
      <c r="K92" s="31">
        <f>SUMIF('ngoai gio_II'!$B$8:$B$347,Tong_hop!B92,'ngoai gio_II'!$L$8:$L$347)</f>
        <v>19239250</v>
      </c>
      <c r="L92" s="36"/>
    </row>
    <row r="93" spans="1:12" ht="25.5" customHeight="1" x14ac:dyDescent="0.35">
      <c r="A93" s="58">
        <f>IF(B93&lt;&gt;"",SUBTOTAL(3,$B$11:B93),0)</f>
        <v>83</v>
      </c>
      <c r="B93" s="33" t="s">
        <v>289</v>
      </c>
      <c r="C93" s="34" t="s">
        <v>75</v>
      </c>
      <c r="D93" s="35" t="s">
        <v>382</v>
      </c>
      <c r="E93" s="33">
        <v>10</v>
      </c>
      <c r="F93" s="36" t="s">
        <v>148</v>
      </c>
      <c r="G93" s="29">
        <f>SUMIF('ngoai gio_II'!$B$8:$B$347,Tong_hop!B93,'ngoai gio_II'!$H$8:$H$347)</f>
        <v>52.1</v>
      </c>
      <c r="H93" s="30">
        <v>102500</v>
      </c>
      <c r="I93" s="31">
        <f>SUMIF('ngoai gio_II'!$B$8:$B$347,Tong_hop!B93,'ngoai gio_II'!$J$8:$J$347)</f>
        <v>5340250</v>
      </c>
      <c r="J93" s="50">
        <f>SUMIF('ngoai gio_II'!$B$8:$B$347,Tong_hop!B93,'ngoai gio_II'!$K$8:$K$347)</f>
        <v>0</v>
      </c>
      <c r="K93" s="31">
        <f>SUMIF('ngoai gio_II'!$B$8:$B$347,Tong_hop!B93,'ngoai gio_II'!$L$8:$L$347)</f>
        <v>5340250</v>
      </c>
      <c r="L93" s="36"/>
    </row>
    <row r="94" spans="1:12" ht="25.5" customHeight="1" x14ac:dyDescent="0.35">
      <c r="A94" s="58">
        <f>IF(B94&lt;&gt;"",SUBTOTAL(3,$B$11:B94),0)</f>
        <v>84</v>
      </c>
      <c r="B94" s="33" t="s">
        <v>68</v>
      </c>
      <c r="C94" s="34" t="s">
        <v>99</v>
      </c>
      <c r="D94" s="35" t="s">
        <v>100</v>
      </c>
      <c r="E94" s="33">
        <v>10</v>
      </c>
      <c r="F94" s="36" t="s">
        <v>153</v>
      </c>
      <c r="G94" s="29">
        <f>SUMIF('ngoai gio_II'!$B$8:$B$347,Tong_hop!B94,'ngoai gio_II'!$H$8:$H$347)</f>
        <v>61.9</v>
      </c>
      <c r="H94" s="30">
        <v>102500</v>
      </c>
      <c r="I94" s="31">
        <f>SUMIF('ngoai gio_II'!$B$8:$B$347,Tong_hop!B94,'ngoai gio_II'!$J$8:$J$347)</f>
        <v>6344750</v>
      </c>
      <c r="J94" s="50">
        <f>SUMIF('ngoai gio_II'!$B$8:$B$347,Tong_hop!B94,'ngoai gio_II'!$K$8:$K$347)</f>
        <v>0</v>
      </c>
      <c r="K94" s="31">
        <f>SUMIF('ngoai gio_II'!$B$8:$B$347,Tong_hop!B94,'ngoai gio_II'!$L$8:$L$347)</f>
        <v>6344750</v>
      </c>
      <c r="L94" s="36"/>
    </row>
    <row r="95" spans="1:12" ht="25.5" customHeight="1" x14ac:dyDescent="0.35">
      <c r="A95" s="58">
        <f>IF(B95&lt;&gt;"",SUBTOTAL(3,$B$11:B95),0)</f>
        <v>85</v>
      </c>
      <c r="B95" s="33" t="s">
        <v>290</v>
      </c>
      <c r="C95" s="34" t="s">
        <v>71</v>
      </c>
      <c r="D95" s="35" t="s">
        <v>72</v>
      </c>
      <c r="E95" s="33">
        <v>11</v>
      </c>
      <c r="F95" s="36" t="s">
        <v>140</v>
      </c>
      <c r="G95" s="29">
        <f>SUMIF('ngoai gio_II'!$B$8:$B$347,Tong_hop!B95,'ngoai gio_II'!$H$8:$H$347)</f>
        <v>52.300000000000004</v>
      </c>
      <c r="H95" s="30">
        <v>102500</v>
      </c>
      <c r="I95" s="31">
        <f>SUMIF('ngoai gio_II'!$B$8:$B$347,Tong_hop!B95,'ngoai gio_II'!$J$8:$J$347)</f>
        <v>5360750</v>
      </c>
      <c r="J95" s="50">
        <f>SUMIF('ngoai gio_II'!$B$8:$B$347,Tong_hop!B95,'ngoai gio_II'!$K$8:$K$347)</f>
        <v>0</v>
      </c>
      <c r="K95" s="31">
        <f>SUMIF('ngoai gio_II'!$B$8:$B$347,Tong_hop!B95,'ngoai gio_II'!$L$8:$L$347)</f>
        <v>5360750</v>
      </c>
      <c r="L95" s="36"/>
    </row>
    <row r="96" spans="1:12" ht="25.5" customHeight="1" x14ac:dyDescent="0.35">
      <c r="A96" s="58">
        <f>IF(B96&lt;&gt;"",SUBTOTAL(3,$B$11:B96),0)</f>
        <v>86</v>
      </c>
      <c r="B96" s="33" t="s">
        <v>169</v>
      </c>
      <c r="C96" s="34" t="s">
        <v>203</v>
      </c>
      <c r="D96" s="35" t="s">
        <v>174</v>
      </c>
      <c r="E96" s="33">
        <v>11</v>
      </c>
      <c r="F96" s="36" t="s">
        <v>140</v>
      </c>
      <c r="G96" s="29">
        <f>SUMIF('ngoai gio_II'!$B$8:$B$347,Tong_hop!B96,'ngoai gio_II'!$H$8:$H$347)</f>
        <v>53.4</v>
      </c>
      <c r="H96" s="30">
        <v>102500</v>
      </c>
      <c r="I96" s="31">
        <f>SUMIF('ngoai gio_II'!$B$8:$B$347,Tong_hop!B96,'ngoai gio_II'!$J$8:$J$347)</f>
        <v>5473500</v>
      </c>
      <c r="J96" s="50">
        <f>SUMIF('ngoai gio_II'!$B$8:$B$347,Tong_hop!B96,'ngoai gio_II'!$K$8:$K$347)</f>
        <v>0</v>
      </c>
      <c r="K96" s="31">
        <f>SUMIF('ngoai gio_II'!$B$8:$B$347,Tong_hop!B96,'ngoai gio_II'!$L$8:$L$347)</f>
        <v>5473500</v>
      </c>
      <c r="L96" s="36"/>
    </row>
    <row r="97" spans="1:12" ht="25.5" customHeight="1" x14ac:dyDescent="0.35">
      <c r="A97" s="58">
        <f>IF(B97&lt;&gt;"",SUBTOTAL(3,$B$11:B97),0)</f>
        <v>87</v>
      </c>
      <c r="B97" s="33" t="s">
        <v>291</v>
      </c>
      <c r="C97" s="34" t="s">
        <v>383</v>
      </c>
      <c r="D97" s="35" t="s">
        <v>384</v>
      </c>
      <c r="E97" s="33">
        <v>11</v>
      </c>
      <c r="F97" s="36" t="s">
        <v>140</v>
      </c>
      <c r="G97" s="29">
        <f>SUMIF('ngoai gio_II'!$B$8:$B$347,Tong_hop!B97,'ngoai gio_II'!$H$8:$H$347)</f>
        <v>34.799999999999997</v>
      </c>
      <c r="H97" s="30">
        <v>102500</v>
      </c>
      <c r="I97" s="31">
        <f>SUMIF('ngoai gio_II'!$B$8:$B$347,Tong_hop!B97,'ngoai gio_II'!$J$8:$J$347)</f>
        <v>3567000</v>
      </c>
      <c r="J97" s="50">
        <f>SUMIF('ngoai gio_II'!$B$8:$B$347,Tong_hop!B97,'ngoai gio_II'!$K$8:$K$347)</f>
        <v>0</v>
      </c>
      <c r="K97" s="31">
        <f>SUMIF('ngoai gio_II'!$B$8:$B$347,Tong_hop!B97,'ngoai gio_II'!$L$8:$L$347)</f>
        <v>3567000</v>
      </c>
      <c r="L97" s="36"/>
    </row>
    <row r="98" spans="1:12" ht="25.5" customHeight="1" x14ac:dyDescent="0.35">
      <c r="A98" s="58">
        <f>IF(B98&lt;&gt;"",SUBTOTAL(3,$B$11:B98),0)</f>
        <v>88</v>
      </c>
      <c r="B98" s="33" t="s">
        <v>170</v>
      </c>
      <c r="C98" s="34" t="s">
        <v>71</v>
      </c>
      <c r="D98" s="35" t="s">
        <v>194</v>
      </c>
      <c r="E98" s="33">
        <v>11</v>
      </c>
      <c r="F98" s="36" t="s">
        <v>204</v>
      </c>
      <c r="G98" s="29">
        <f>SUMIF('ngoai gio_II'!$B$8:$B$347,Tong_hop!B98,'ngoai gio_II'!$H$8:$H$347)</f>
        <v>5</v>
      </c>
      <c r="H98" s="30">
        <v>102500</v>
      </c>
      <c r="I98" s="31">
        <f>SUMIF('ngoai gio_II'!$B$8:$B$347,Tong_hop!B98,'ngoai gio_II'!$J$8:$J$347)</f>
        <v>512500</v>
      </c>
      <c r="J98" s="50">
        <f>SUMIF('ngoai gio_II'!$B$8:$B$347,Tong_hop!B98,'ngoai gio_II'!$K$8:$K$347)</f>
        <v>0</v>
      </c>
      <c r="K98" s="31">
        <f>SUMIF('ngoai gio_II'!$B$8:$B$347,Tong_hop!B98,'ngoai gio_II'!$L$8:$L$347)</f>
        <v>512500</v>
      </c>
      <c r="L98" s="36"/>
    </row>
    <row r="99" spans="1:12" ht="25.5" customHeight="1" x14ac:dyDescent="0.35">
      <c r="A99" s="58">
        <f>IF(B99&lt;&gt;"",SUBTOTAL(3,$B$11:B99),0)</f>
        <v>89</v>
      </c>
      <c r="B99" s="33" t="s">
        <v>292</v>
      </c>
      <c r="C99" s="34" t="s">
        <v>385</v>
      </c>
      <c r="D99" s="35" t="s">
        <v>386</v>
      </c>
      <c r="E99" s="33">
        <v>11</v>
      </c>
      <c r="F99" s="36" t="s">
        <v>204</v>
      </c>
      <c r="G99" s="29">
        <f>SUMIF('ngoai gio_II'!$B$8:$B$347,Tong_hop!B99,'ngoai gio_II'!$H$8:$H$347)</f>
        <v>37.300000000000004</v>
      </c>
      <c r="H99" s="30">
        <v>102500</v>
      </c>
      <c r="I99" s="31">
        <f>SUMIF('ngoai gio_II'!$B$8:$B$347,Tong_hop!B99,'ngoai gio_II'!$J$8:$J$347)</f>
        <v>3823250</v>
      </c>
      <c r="J99" s="50">
        <f>SUMIF('ngoai gio_II'!$B$8:$B$347,Tong_hop!B99,'ngoai gio_II'!$K$8:$K$347)</f>
        <v>0</v>
      </c>
      <c r="K99" s="31">
        <f>SUMIF('ngoai gio_II'!$B$8:$B$347,Tong_hop!B99,'ngoai gio_II'!$L$8:$L$347)</f>
        <v>3823250</v>
      </c>
      <c r="L99" s="36"/>
    </row>
    <row r="100" spans="1:12" ht="25.5" customHeight="1" x14ac:dyDescent="0.35">
      <c r="A100" s="58">
        <f>IF(B100&lt;&gt;"",SUBTOTAL(3,$B$11:B100),0)</f>
        <v>90</v>
      </c>
      <c r="B100" s="33" t="s">
        <v>293</v>
      </c>
      <c r="C100" s="34" t="s">
        <v>387</v>
      </c>
      <c r="D100" s="35" t="s">
        <v>364</v>
      </c>
      <c r="E100" s="33">
        <v>11</v>
      </c>
      <c r="F100" s="36" t="s">
        <v>204</v>
      </c>
      <c r="G100" s="29">
        <f>SUMIF('ngoai gio_II'!$B$8:$B$347,Tong_hop!B100,'ngoai gio_II'!$H$8:$H$347)</f>
        <v>5</v>
      </c>
      <c r="H100" s="30">
        <v>102500</v>
      </c>
      <c r="I100" s="31">
        <f>SUMIF('ngoai gio_II'!$B$8:$B$347,Tong_hop!B100,'ngoai gio_II'!$J$8:$J$347)</f>
        <v>512500</v>
      </c>
      <c r="J100" s="50">
        <f>SUMIF('ngoai gio_II'!$B$8:$B$347,Tong_hop!B100,'ngoai gio_II'!$K$8:$K$347)</f>
        <v>0</v>
      </c>
      <c r="K100" s="31">
        <f>SUMIF('ngoai gio_II'!$B$8:$B$347,Tong_hop!B100,'ngoai gio_II'!$L$8:$L$347)</f>
        <v>512500</v>
      </c>
      <c r="L100" s="36"/>
    </row>
    <row r="101" spans="1:12" ht="25.5" customHeight="1" x14ac:dyDescent="0.35">
      <c r="A101" s="58">
        <f>IF(B101&lt;&gt;"",SUBTOTAL(3,$B$11:B101),0)</f>
        <v>91</v>
      </c>
      <c r="B101" s="33" t="s">
        <v>294</v>
      </c>
      <c r="C101" s="34" t="s">
        <v>388</v>
      </c>
      <c r="D101" s="35" t="s">
        <v>389</v>
      </c>
      <c r="E101" s="33">
        <v>11</v>
      </c>
      <c r="F101" s="36" t="s">
        <v>206</v>
      </c>
      <c r="G101" s="29">
        <f>SUMIF('ngoai gio_II'!$B$8:$B$347,Tong_hop!B101,'ngoai gio_II'!$H$8:$H$347)</f>
        <v>59.8</v>
      </c>
      <c r="H101" s="30">
        <v>102500</v>
      </c>
      <c r="I101" s="31">
        <f>SUMIF('ngoai gio_II'!$B$8:$B$347,Tong_hop!B101,'ngoai gio_II'!$J$8:$J$347)</f>
        <v>6129500</v>
      </c>
      <c r="J101" s="50">
        <f>SUMIF('ngoai gio_II'!$B$8:$B$347,Tong_hop!B101,'ngoai gio_II'!$K$8:$K$347)</f>
        <v>0</v>
      </c>
      <c r="K101" s="31">
        <f>SUMIF('ngoai gio_II'!$B$8:$B$347,Tong_hop!B101,'ngoai gio_II'!$L$8:$L$347)</f>
        <v>6129500</v>
      </c>
      <c r="L101" s="36"/>
    </row>
    <row r="102" spans="1:12" ht="25.5" customHeight="1" x14ac:dyDescent="0.35">
      <c r="A102" s="58">
        <f>IF(B102&lt;&gt;"",SUBTOTAL(3,$B$11:B102),0)</f>
        <v>92</v>
      </c>
      <c r="B102" s="33" t="s">
        <v>171</v>
      </c>
      <c r="C102" s="34" t="s">
        <v>84</v>
      </c>
      <c r="D102" s="35" t="s">
        <v>205</v>
      </c>
      <c r="E102" s="33">
        <v>11</v>
      </c>
      <c r="F102" s="36" t="s">
        <v>206</v>
      </c>
      <c r="G102" s="29">
        <f>SUMIF('ngoai gio_II'!$B$8:$B$347,Tong_hop!B102,'ngoai gio_II'!$H$8:$H$347)</f>
        <v>25</v>
      </c>
      <c r="H102" s="30">
        <v>102500</v>
      </c>
      <c r="I102" s="31">
        <f>SUMIF('ngoai gio_II'!$B$8:$B$347,Tong_hop!B102,'ngoai gio_II'!$J$8:$J$347)</f>
        <v>2562500</v>
      </c>
      <c r="J102" s="50">
        <f>SUMIF('ngoai gio_II'!$B$8:$B$347,Tong_hop!B102,'ngoai gio_II'!$K$8:$K$347)</f>
        <v>0</v>
      </c>
      <c r="K102" s="31">
        <f>SUMIF('ngoai gio_II'!$B$8:$B$347,Tong_hop!B102,'ngoai gio_II'!$L$8:$L$347)</f>
        <v>2562500</v>
      </c>
      <c r="L102" s="36"/>
    </row>
    <row r="103" spans="1:12" ht="25.5" customHeight="1" x14ac:dyDescent="0.35">
      <c r="A103" s="58">
        <f>IF(B103&lt;&gt;"",SUBTOTAL(3,$B$11:B103),0)</f>
        <v>93</v>
      </c>
      <c r="B103" s="33" t="s">
        <v>295</v>
      </c>
      <c r="C103" s="34" t="s">
        <v>373</v>
      </c>
      <c r="D103" s="35" t="s">
        <v>95</v>
      </c>
      <c r="E103" s="33">
        <v>11</v>
      </c>
      <c r="F103" s="36" t="s">
        <v>151</v>
      </c>
      <c r="G103" s="29">
        <f>SUMIF('ngoai gio_II'!$B$8:$B$347,Tong_hop!B103,'ngoai gio_II'!$H$8:$H$347)</f>
        <v>38.299999999999997</v>
      </c>
      <c r="H103" s="30">
        <v>102500</v>
      </c>
      <c r="I103" s="31">
        <f>SUMIF('ngoai gio_II'!$B$8:$B$347,Tong_hop!B103,'ngoai gio_II'!$J$8:$J$347)</f>
        <v>3925750</v>
      </c>
      <c r="J103" s="50">
        <f>SUMIF('ngoai gio_II'!$B$8:$B$347,Tong_hop!B103,'ngoai gio_II'!$K$8:$K$347)</f>
        <v>0</v>
      </c>
      <c r="K103" s="31">
        <f>SUMIF('ngoai gio_II'!$B$8:$B$347,Tong_hop!B103,'ngoai gio_II'!$L$8:$L$347)</f>
        <v>3925750</v>
      </c>
      <c r="L103" s="36"/>
    </row>
    <row r="104" spans="1:12" ht="25.5" customHeight="1" x14ac:dyDescent="0.35">
      <c r="A104" s="58">
        <f>IF(B104&lt;&gt;"",SUBTOTAL(3,$B$11:B104),0)</f>
        <v>94</v>
      </c>
      <c r="B104" s="33" t="s">
        <v>296</v>
      </c>
      <c r="C104" s="34" t="s">
        <v>366</v>
      </c>
      <c r="D104" s="35" t="s">
        <v>96</v>
      </c>
      <c r="E104" s="33">
        <v>12</v>
      </c>
      <c r="F104" s="36" t="s">
        <v>390</v>
      </c>
      <c r="G104" s="29">
        <f>SUMIF('ngoai gio_II'!$B$8:$B$347,Tong_hop!B104,'ngoai gio_II'!$H$8:$H$347)</f>
        <v>1.6</v>
      </c>
      <c r="H104" s="30">
        <v>102500</v>
      </c>
      <c r="I104" s="31">
        <f>SUMIF('ngoai gio_II'!$B$8:$B$347,Tong_hop!B104,'ngoai gio_II'!$J$8:$J$347)</f>
        <v>164000</v>
      </c>
      <c r="J104" s="50">
        <f>SUMIF('ngoai gio_II'!$B$8:$B$347,Tong_hop!B104,'ngoai gio_II'!$K$8:$K$347)</f>
        <v>0</v>
      </c>
      <c r="K104" s="31">
        <f>SUMIF('ngoai gio_II'!$B$8:$B$347,Tong_hop!B104,'ngoai gio_II'!$L$8:$L$347)</f>
        <v>164000</v>
      </c>
      <c r="L104" s="36"/>
    </row>
    <row r="105" spans="1:12" ht="25.5" customHeight="1" x14ac:dyDescent="0.35">
      <c r="A105" s="58">
        <f>IF(B105&lt;&gt;"",SUBTOTAL(3,$B$11:B105),0)</f>
        <v>95</v>
      </c>
      <c r="B105" s="33" t="s">
        <v>297</v>
      </c>
      <c r="C105" s="34" t="s">
        <v>391</v>
      </c>
      <c r="D105" s="35" t="s">
        <v>384</v>
      </c>
      <c r="E105" s="33">
        <v>12</v>
      </c>
      <c r="F105" s="36" t="s">
        <v>392</v>
      </c>
      <c r="G105" s="29">
        <f>SUMIF('ngoai gio_II'!$B$8:$B$347,Tong_hop!B105,'ngoai gio_II'!$H$8:$H$347)</f>
        <v>11.4</v>
      </c>
      <c r="H105" s="30">
        <v>102500</v>
      </c>
      <c r="I105" s="31">
        <f>SUMIF('ngoai gio_II'!$B$8:$B$347,Tong_hop!B105,'ngoai gio_II'!$J$8:$J$347)</f>
        <v>1168500</v>
      </c>
      <c r="J105" s="50">
        <f>SUMIF('ngoai gio_II'!$B$8:$B$347,Tong_hop!B105,'ngoai gio_II'!$K$8:$K$347)</f>
        <v>0</v>
      </c>
      <c r="K105" s="31">
        <f>SUMIF('ngoai gio_II'!$B$8:$B$347,Tong_hop!B105,'ngoai gio_II'!$L$8:$L$347)</f>
        <v>1168500</v>
      </c>
      <c r="L105" s="36"/>
    </row>
    <row r="106" spans="1:12" ht="25.5" customHeight="1" x14ac:dyDescent="0.35">
      <c r="A106" s="58">
        <f>IF(B106&lt;&gt;"",SUBTOTAL(3,$B$11:B106),0)</f>
        <v>96</v>
      </c>
      <c r="B106" s="33" t="s">
        <v>298</v>
      </c>
      <c r="C106" s="34" t="s">
        <v>393</v>
      </c>
      <c r="D106" s="35" t="s">
        <v>87</v>
      </c>
      <c r="E106" s="33">
        <v>12</v>
      </c>
      <c r="F106" s="36" t="s">
        <v>394</v>
      </c>
      <c r="G106" s="29">
        <f>SUMIF('ngoai gio_II'!$B$8:$B$347,Tong_hop!B106,'ngoai gio_II'!$H$8:$H$347)</f>
        <v>11.4</v>
      </c>
      <c r="H106" s="30">
        <v>102500</v>
      </c>
      <c r="I106" s="31">
        <f>SUMIF('ngoai gio_II'!$B$8:$B$347,Tong_hop!B106,'ngoai gio_II'!$J$8:$J$347)</f>
        <v>1168500</v>
      </c>
      <c r="J106" s="50">
        <f>SUMIF('ngoai gio_II'!$B$8:$B$347,Tong_hop!B106,'ngoai gio_II'!$K$8:$K$347)</f>
        <v>0</v>
      </c>
      <c r="K106" s="31">
        <f>SUMIF('ngoai gio_II'!$B$8:$B$347,Tong_hop!B106,'ngoai gio_II'!$L$8:$L$347)</f>
        <v>1168500</v>
      </c>
      <c r="L106" s="36"/>
    </row>
    <row r="107" spans="1:12" ht="25.5" customHeight="1" x14ac:dyDescent="0.35">
      <c r="A107" s="58">
        <f>IF(B107&lt;&gt;"",SUBTOTAL(3,$B$11:B107),0)</f>
        <v>97</v>
      </c>
      <c r="B107" s="33" t="s">
        <v>299</v>
      </c>
      <c r="C107" s="34" t="s">
        <v>332</v>
      </c>
      <c r="D107" s="35" t="s">
        <v>199</v>
      </c>
      <c r="E107" s="33">
        <v>14</v>
      </c>
      <c r="F107" s="36" t="s">
        <v>395</v>
      </c>
      <c r="G107" s="29">
        <f>SUMIF('ngoai gio_II'!$B$8:$B$347,Tong_hop!B107,'ngoai gio_II'!$H$8:$H$347)</f>
        <v>6</v>
      </c>
      <c r="H107" s="30">
        <v>102500</v>
      </c>
      <c r="I107" s="31">
        <f>SUMIF('ngoai gio_II'!$B$8:$B$347,Tong_hop!B107,'ngoai gio_II'!$J$8:$J$347)</f>
        <v>615000</v>
      </c>
      <c r="J107" s="50">
        <f>SUMIF('ngoai gio_II'!$B$8:$B$347,Tong_hop!B107,'ngoai gio_II'!$K$8:$K$347)</f>
        <v>0</v>
      </c>
      <c r="K107" s="31">
        <f>SUMIF('ngoai gio_II'!$B$8:$B$347,Tong_hop!B107,'ngoai gio_II'!$L$8:$L$347)</f>
        <v>615000</v>
      </c>
      <c r="L107" s="36"/>
    </row>
    <row r="108" spans="1:12" ht="25.5" customHeight="1" x14ac:dyDescent="0.35">
      <c r="A108" s="58">
        <f>IF(B108&lt;&gt;"",SUBTOTAL(3,$B$11:B108),0)</f>
        <v>98</v>
      </c>
      <c r="B108" s="33" t="s">
        <v>300</v>
      </c>
      <c r="C108" s="34" t="s">
        <v>396</v>
      </c>
      <c r="D108" s="35" t="s">
        <v>397</v>
      </c>
      <c r="E108" s="33">
        <v>14</v>
      </c>
      <c r="F108" s="36" t="s">
        <v>395</v>
      </c>
      <c r="G108" s="29">
        <f>SUMIF('ngoai gio_II'!$B$8:$B$347,Tong_hop!B108,'ngoai gio_II'!$H$8:$H$347)</f>
        <v>5</v>
      </c>
      <c r="H108" s="30">
        <v>102500</v>
      </c>
      <c r="I108" s="31">
        <f>SUMIF('ngoai gio_II'!$B$8:$B$347,Tong_hop!B108,'ngoai gio_II'!$J$8:$J$347)</f>
        <v>512500</v>
      </c>
      <c r="J108" s="50">
        <f>SUMIF('ngoai gio_II'!$B$8:$B$347,Tong_hop!B108,'ngoai gio_II'!$K$8:$K$347)</f>
        <v>0</v>
      </c>
      <c r="K108" s="31">
        <f>SUMIF('ngoai gio_II'!$B$8:$B$347,Tong_hop!B108,'ngoai gio_II'!$L$8:$L$347)</f>
        <v>512500</v>
      </c>
      <c r="L108" s="36"/>
    </row>
    <row r="109" spans="1:12" ht="25.5" customHeight="1" x14ac:dyDescent="0.35">
      <c r="A109" s="58">
        <f>IF(B109&lt;&gt;"",SUBTOTAL(3,$B$11:B109),0)</f>
        <v>99</v>
      </c>
      <c r="B109" s="33" t="s">
        <v>301</v>
      </c>
      <c r="C109" s="34" t="s">
        <v>398</v>
      </c>
      <c r="D109" s="35" t="s">
        <v>312</v>
      </c>
      <c r="E109" s="33">
        <v>14</v>
      </c>
      <c r="F109" s="36" t="s">
        <v>399</v>
      </c>
      <c r="G109" s="29">
        <f>SUMIF('ngoai gio_II'!$B$8:$B$347,Tong_hop!B109,'ngoai gio_II'!$H$8:$H$347)</f>
        <v>0.4</v>
      </c>
      <c r="H109" s="30">
        <v>102500</v>
      </c>
      <c r="I109" s="31">
        <f>SUMIF('ngoai gio_II'!$B$8:$B$347,Tong_hop!B109,'ngoai gio_II'!$J$8:$J$347)</f>
        <v>41000</v>
      </c>
      <c r="J109" s="50">
        <f>SUMIF('ngoai gio_II'!$B$8:$B$347,Tong_hop!B109,'ngoai gio_II'!$K$8:$K$347)</f>
        <v>0</v>
      </c>
      <c r="K109" s="31">
        <f>SUMIF('ngoai gio_II'!$B$8:$B$347,Tong_hop!B109,'ngoai gio_II'!$L$8:$L$347)</f>
        <v>41000</v>
      </c>
      <c r="L109" s="36"/>
    </row>
    <row r="110" spans="1:12" ht="25.5" customHeight="1" x14ac:dyDescent="0.35">
      <c r="A110" s="58">
        <f>IF(B110&lt;&gt;"",SUBTOTAL(3,$B$11:B110),0)</f>
        <v>100</v>
      </c>
      <c r="B110" s="33" t="s">
        <v>302</v>
      </c>
      <c r="C110" s="34" t="s">
        <v>400</v>
      </c>
      <c r="D110" s="35" t="s">
        <v>401</v>
      </c>
      <c r="E110" s="33">
        <v>14</v>
      </c>
      <c r="F110" s="36" t="s">
        <v>399</v>
      </c>
      <c r="G110" s="29">
        <f>SUMIF('ngoai gio_II'!$B$8:$B$347,Tong_hop!B110,'ngoai gio_II'!$H$8:$H$347)</f>
        <v>10</v>
      </c>
      <c r="H110" s="30">
        <v>102500</v>
      </c>
      <c r="I110" s="31">
        <f>SUMIF('ngoai gio_II'!$B$8:$B$347,Tong_hop!B110,'ngoai gio_II'!$J$8:$J$347)</f>
        <v>1025000</v>
      </c>
      <c r="J110" s="50">
        <f>SUMIF('ngoai gio_II'!$B$8:$B$347,Tong_hop!B110,'ngoai gio_II'!$K$8:$K$347)</f>
        <v>0</v>
      </c>
      <c r="K110" s="31">
        <f>SUMIF('ngoai gio_II'!$B$8:$B$347,Tong_hop!B110,'ngoai gio_II'!$L$8:$L$347)</f>
        <v>1025000</v>
      </c>
      <c r="L110" s="36"/>
    </row>
    <row r="111" spans="1:12" ht="25.5" customHeight="1" x14ac:dyDescent="0.35">
      <c r="A111" s="58">
        <f>IF(B111&lt;&gt;"",SUBTOTAL(3,$B$11:B111),0)</f>
        <v>101</v>
      </c>
      <c r="B111" s="33" t="s">
        <v>303</v>
      </c>
      <c r="C111" s="34" t="s">
        <v>402</v>
      </c>
      <c r="D111" s="35" t="s">
        <v>202</v>
      </c>
      <c r="E111" s="33">
        <v>14</v>
      </c>
      <c r="F111" s="36" t="s">
        <v>403</v>
      </c>
      <c r="G111" s="29">
        <f>SUMIF('ngoai gio_II'!$B$8:$B$347,Tong_hop!B111,'ngoai gio_II'!$H$8:$H$347)</f>
        <v>10</v>
      </c>
      <c r="H111" s="30">
        <v>102500</v>
      </c>
      <c r="I111" s="31">
        <f>SUMIF('ngoai gio_II'!$B$8:$B$347,Tong_hop!B111,'ngoai gio_II'!$J$8:$J$347)</f>
        <v>1025000</v>
      </c>
      <c r="J111" s="50">
        <f>SUMIF('ngoai gio_II'!$B$8:$B$347,Tong_hop!B111,'ngoai gio_II'!$K$8:$K$347)</f>
        <v>0</v>
      </c>
      <c r="K111" s="31">
        <f>SUMIF('ngoai gio_II'!$B$8:$B$347,Tong_hop!B111,'ngoai gio_II'!$L$8:$L$347)</f>
        <v>1025000</v>
      </c>
      <c r="L111" s="36"/>
    </row>
    <row r="112" spans="1:12" ht="25.5" customHeight="1" x14ac:dyDescent="0.35">
      <c r="A112" s="58">
        <f>IF(B112&lt;&gt;"",SUBTOTAL(3,$B$11:B112),0)</f>
        <v>102</v>
      </c>
      <c r="B112" s="33" t="s">
        <v>304</v>
      </c>
      <c r="C112" s="34" t="s">
        <v>404</v>
      </c>
      <c r="D112" s="35" t="s">
        <v>405</v>
      </c>
      <c r="E112" s="33">
        <v>33</v>
      </c>
      <c r="F112" s="36" t="s">
        <v>406</v>
      </c>
      <c r="G112" s="29">
        <f>SUMIF('ngoai gio_II'!$B$8:$B$347,Tong_hop!B112,'ngoai gio_II'!$H$8:$H$347)</f>
        <v>38.299999999999997</v>
      </c>
      <c r="H112" s="30">
        <v>102500</v>
      </c>
      <c r="I112" s="31">
        <f>SUMIF('ngoai gio_II'!$B$8:$B$347,Tong_hop!B112,'ngoai gio_II'!$J$8:$J$347)</f>
        <v>3925750</v>
      </c>
      <c r="J112" s="50">
        <f>SUMIF('ngoai gio_II'!$B$8:$B$347,Tong_hop!B112,'ngoai gio_II'!$K$8:$K$347)</f>
        <v>0</v>
      </c>
      <c r="K112" s="31">
        <f>SUMIF('ngoai gio_II'!$B$8:$B$347,Tong_hop!B112,'ngoai gio_II'!$L$8:$L$347)</f>
        <v>3925750</v>
      </c>
      <c r="L112" s="36"/>
    </row>
    <row r="113" spans="1:12" ht="25.5" customHeight="1" x14ac:dyDescent="0.35">
      <c r="A113" s="58">
        <f>IF(B113&lt;&gt;"",SUBTOTAL(3,$B$11:B113),0)</f>
        <v>103</v>
      </c>
      <c r="B113" s="33" t="s">
        <v>305</v>
      </c>
      <c r="C113" s="34" t="s">
        <v>407</v>
      </c>
      <c r="D113" s="35" t="s">
        <v>199</v>
      </c>
      <c r="E113" s="33">
        <v>33</v>
      </c>
      <c r="F113" s="36" t="s">
        <v>406</v>
      </c>
      <c r="G113" s="29">
        <f>SUMIF('ngoai gio_II'!$B$8:$B$347,Tong_hop!B113,'ngoai gio_II'!$H$8:$H$347)</f>
        <v>37.700000000000003</v>
      </c>
      <c r="H113" s="30">
        <v>102500</v>
      </c>
      <c r="I113" s="31">
        <f>SUMIF('ngoai gio_II'!$B$8:$B$347,Tong_hop!B113,'ngoai gio_II'!$J$8:$J$347)</f>
        <v>3864250</v>
      </c>
      <c r="J113" s="50">
        <f>SUMIF('ngoai gio_II'!$B$8:$B$347,Tong_hop!B113,'ngoai gio_II'!$K$8:$K$347)</f>
        <v>0</v>
      </c>
      <c r="K113" s="31">
        <f>SUMIF('ngoai gio_II'!$B$8:$B$347,Tong_hop!B113,'ngoai gio_II'!$L$8:$L$347)</f>
        <v>3864250</v>
      </c>
      <c r="L113" s="36"/>
    </row>
    <row r="114" spans="1:12" ht="25.5" customHeight="1" x14ac:dyDescent="0.35">
      <c r="A114" s="58">
        <f>IF(B114&lt;&gt;"",SUBTOTAL(3,$B$11:B114),0)</f>
        <v>104</v>
      </c>
      <c r="B114" s="33" t="s">
        <v>306</v>
      </c>
      <c r="C114" s="34" t="s">
        <v>408</v>
      </c>
      <c r="D114" s="35" t="s">
        <v>409</v>
      </c>
      <c r="E114" s="33">
        <v>33</v>
      </c>
      <c r="F114" s="36" t="s">
        <v>406</v>
      </c>
      <c r="G114" s="29">
        <f>SUMIF('ngoai gio_II'!$B$8:$B$347,Tong_hop!B114,'ngoai gio_II'!$H$8:$H$347)</f>
        <v>36.699999999999996</v>
      </c>
      <c r="H114" s="30">
        <v>102500</v>
      </c>
      <c r="I114" s="31">
        <f>SUMIF('ngoai gio_II'!$B$8:$B$347,Tong_hop!B114,'ngoai gio_II'!$J$8:$J$347)</f>
        <v>3761750</v>
      </c>
      <c r="J114" s="50">
        <f>SUMIF('ngoai gio_II'!$B$8:$B$347,Tong_hop!B114,'ngoai gio_II'!$K$8:$K$347)</f>
        <v>0</v>
      </c>
      <c r="K114" s="31">
        <f>SUMIF('ngoai gio_II'!$B$8:$B$347,Tong_hop!B114,'ngoai gio_II'!$L$8:$L$347)</f>
        <v>3761750</v>
      </c>
      <c r="L114" s="36"/>
    </row>
    <row r="115" spans="1:12" ht="25.5" customHeight="1" x14ac:dyDescent="0.35">
      <c r="A115" s="58">
        <f>IF(B115&lt;&gt;"",SUBTOTAL(3,$B$11:B115),0)</f>
        <v>105</v>
      </c>
      <c r="B115" s="33" t="s">
        <v>307</v>
      </c>
      <c r="C115" s="34" t="s">
        <v>197</v>
      </c>
      <c r="D115" s="35" t="s">
        <v>410</v>
      </c>
      <c r="E115" s="33">
        <v>33</v>
      </c>
      <c r="F115" s="36" t="s">
        <v>406</v>
      </c>
      <c r="G115" s="29">
        <f>SUMIF('ngoai gio_II'!$B$8:$B$347,Tong_hop!B115,'ngoai gio_II'!$H$8:$H$347)</f>
        <v>38.299999999999997</v>
      </c>
      <c r="H115" s="30">
        <v>102500</v>
      </c>
      <c r="I115" s="31">
        <f>SUMIF('ngoai gio_II'!$B$8:$B$347,Tong_hop!B115,'ngoai gio_II'!$J$8:$J$347)</f>
        <v>3925750</v>
      </c>
      <c r="J115" s="50">
        <f>SUMIF('ngoai gio_II'!$B$8:$B$347,Tong_hop!B115,'ngoai gio_II'!$K$8:$K$347)</f>
        <v>0</v>
      </c>
      <c r="K115" s="31">
        <f>SUMIF('ngoai gio_II'!$B$8:$B$347,Tong_hop!B115,'ngoai gio_II'!$L$8:$L$347)</f>
        <v>3925750</v>
      </c>
      <c r="L115" s="36"/>
    </row>
    <row r="116" spans="1:12" x14ac:dyDescent="0.35">
      <c r="A116" s="51"/>
      <c r="B116" s="52"/>
      <c r="C116" s="51"/>
      <c r="D116" s="51"/>
      <c r="E116" s="52"/>
      <c r="F116" s="51"/>
      <c r="G116" s="51"/>
      <c r="H116" s="51"/>
      <c r="I116" s="51"/>
      <c r="J116" s="53"/>
      <c r="K116" s="51"/>
      <c r="L116" s="51"/>
    </row>
    <row r="117" spans="1:12" ht="21.75" customHeight="1" x14ac:dyDescent="0.35">
      <c r="A117" s="102" t="s">
        <v>15</v>
      </c>
      <c r="B117" s="102"/>
      <c r="C117" s="102"/>
      <c r="D117" s="102"/>
      <c r="E117" s="102"/>
      <c r="F117" s="102"/>
      <c r="G117" s="54">
        <f>SUBTOTAL(9,G11:G116)</f>
        <v>4801.3999999999987</v>
      </c>
      <c r="H117" s="55"/>
      <c r="I117" s="56">
        <f>SUBTOTAL(9,I11:I116)</f>
        <v>492143500</v>
      </c>
      <c r="J117" s="57">
        <f>SUBTOTAL(9,J11:J116)</f>
        <v>2050000</v>
      </c>
      <c r="K117" s="56">
        <f>SUBTOTAL(9,K11:K116)</f>
        <v>490093500</v>
      </c>
      <c r="L117" s="55"/>
    </row>
    <row r="118" spans="1:12" ht="7.5" customHeight="1" x14ac:dyDescent="0.35">
      <c r="I118" s="39"/>
      <c r="J118" s="39"/>
      <c r="K118" s="39"/>
    </row>
    <row r="119" spans="1:12" ht="18" customHeight="1" x14ac:dyDescent="0.35">
      <c r="C119" s="103" t="s">
        <v>19</v>
      </c>
      <c r="D119" s="103"/>
      <c r="E119" s="40" t="s">
        <v>20</v>
      </c>
      <c r="F119" s="41">
        <f>K117</f>
        <v>490093500</v>
      </c>
      <c r="G119" s="42" t="s">
        <v>21</v>
      </c>
      <c r="H119" s="43"/>
      <c r="I119" s="43"/>
      <c r="J119" s="43"/>
      <c r="K119" s="43"/>
      <c r="L119" s="43"/>
    </row>
    <row r="120" spans="1:12" ht="18" customHeight="1" x14ac:dyDescent="0.35">
      <c r="C120" s="103" t="s">
        <v>22</v>
      </c>
      <c r="D120" s="103"/>
      <c r="E120" s="40" t="s">
        <v>20</v>
      </c>
      <c r="F120" s="104" t="str">
        <f>tien_so!C13</f>
        <v>Bốn trăm chín mươi triệu chín mươi ba ngàn năm trăm đồng./.</v>
      </c>
      <c r="G120" s="104"/>
      <c r="H120" s="104"/>
      <c r="I120" s="104"/>
      <c r="J120" s="104"/>
      <c r="K120" s="104"/>
      <c r="L120" s="104"/>
    </row>
    <row r="122" spans="1:12" x14ac:dyDescent="0.35">
      <c r="E122" s="102" t="s">
        <v>45</v>
      </c>
      <c r="F122" s="102"/>
      <c r="G122" s="102"/>
      <c r="H122" s="102"/>
      <c r="I122" s="102"/>
      <c r="J122" s="102"/>
      <c r="K122" s="102"/>
      <c r="L122" s="102"/>
    </row>
    <row r="123" spans="1:12" ht="21.75" customHeight="1" x14ac:dyDescent="0.35">
      <c r="E123" s="25">
        <v>1</v>
      </c>
      <c r="F123" s="28" t="s">
        <v>30</v>
      </c>
      <c r="G123" s="25">
        <f t="shared" ref="G123:G138" si="1">SUMIF($E$11:$E$115,E123,$G$11:$G$115)</f>
        <v>194.8</v>
      </c>
      <c r="H123" s="28"/>
      <c r="I123" s="44">
        <f t="shared" ref="I123:I138" si="2">SUMIF($E$11:$E$115,E123,$I$11:$I$115)</f>
        <v>19967000</v>
      </c>
      <c r="J123" s="44">
        <f t="shared" ref="J123:J138" si="3">SUMIF($E$11:$E$115,E123,$J$11:$J$115)</f>
        <v>0</v>
      </c>
      <c r="K123" s="44">
        <f t="shared" ref="K123:K138" si="4">SUMIF($E$11:$E$115,E123,$K$11:$K$115)</f>
        <v>19967000</v>
      </c>
      <c r="L123" s="28"/>
    </row>
    <row r="124" spans="1:12" ht="21.75" customHeight="1" x14ac:dyDescent="0.35">
      <c r="E124" s="33">
        <v>2</v>
      </c>
      <c r="F124" s="36" t="s">
        <v>31</v>
      </c>
      <c r="G124" s="33">
        <f t="shared" si="1"/>
        <v>137.6</v>
      </c>
      <c r="H124" s="36"/>
      <c r="I124" s="45">
        <f t="shared" si="2"/>
        <v>14104000</v>
      </c>
      <c r="J124" s="45">
        <f t="shared" si="3"/>
        <v>0</v>
      </c>
      <c r="K124" s="45">
        <f t="shared" si="4"/>
        <v>14104000</v>
      </c>
      <c r="L124" s="36"/>
    </row>
    <row r="125" spans="1:12" ht="21.75" customHeight="1" x14ac:dyDescent="0.35">
      <c r="E125" s="33">
        <v>3</v>
      </c>
      <c r="F125" s="36" t="s">
        <v>47</v>
      </c>
      <c r="G125" s="33">
        <f t="shared" si="1"/>
        <v>422.69999999999993</v>
      </c>
      <c r="H125" s="36"/>
      <c r="I125" s="45">
        <f t="shared" si="2"/>
        <v>43326750</v>
      </c>
      <c r="J125" s="45">
        <f t="shared" si="3"/>
        <v>1640000</v>
      </c>
      <c r="K125" s="45">
        <f t="shared" si="4"/>
        <v>41686750</v>
      </c>
      <c r="L125" s="36"/>
    </row>
    <row r="126" spans="1:12" ht="21.75" customHeight="1" x14ac:dyDescent="0.35">
      <c r="E126" s="33">
        <v>4</v>
      </c>
      <c r="F126" s="36" t="s">
        <v>32</v>
      </c>
      <c r="G126" s="33">
        <f t="shared" si="1"/>
        <v>130.80000000000001</v>
      </c>
      <c r="H126" s="36"/>
      <c r="I126" s="45">
        <f t="shared" si="2"/>
        <v>13407000</v>
      </c>
      <c r="J126" s="45">
        <f t="shared" si="3"/>
        <v>410000</v>
      </c>
      <c r="K126" s="45">
        <f t="shared" si="4"/>
        <v>12997000</v>
      </c>
      <c r="L126" s="36"/>
    </row>
    <row r="127" spans="1:12" ht="21.75" customHeight="1" x14ac:dyDescent="0.35">
      <c r="E127" s="33">
        <v>5</v>
      </c>
      <c r="F127" s="36" t="s">
        <v>154</v>
      </c>
      <c r="G127" s="33">
        <f t="shared" si="1"/>
        <v>261.09999999999997</v>
      </c>
      <c r="H127" s="36"/>
      <c r="I127" s="45">
        <f t="shared" si="2"/>
        <v>26762750</v>
      </c>
      <c r="J127" s="45">
        <f t="shared" si="3"/>
        <v>0</v>
      </c>
      <c r="K127" s="45">
        <f t="shared" si="4"/>
        <v>26762750</v>
      </c>
      <c r="L127" s="36"/>
    </row>
    <row r="128" spans="1:12" ht="21.75" customHeight="1" x14ac:dyDescent="0.35">
      <c r="E128" s="33">
        <v>6</v>
      </c>
      <c r="F128" s="36" t="s">
        <v>43</v>
      </c>
      <c r="G128" s="33">
        <f t="shared" si="1"/>
        <v>457.6</v>
      </c>
      <c r="H128" s="36"/>
      <c r="I128" s="45">
        <f t="shared" si="2"/>
        <v>46904000</v>
      </c>
      <c r="J128" s="45">
        <f t="shared" si="3"/>
        <v>0</v>
      </c>
      <c r="K128" s="45">
        <f t="shared" si="4"/>
        <v>46904000</v>
      </c>
      <c r="L128" s="36"/>
    </row>
    <row r="129" spans="5:12" ht="21.75" customHeight="1" x14ac:dyDescent="0.35">
      <c r="E129" s="33">
        <v>7</v>
      </c>
      <c r="F129" s="36" t="s">
        <v>49</v>
      </c>
      <c r="G129" s="33">
        <f t="shared" si="1"/>
        <v>1169.8</v>
      </c>
      <c r="H129" s="36"/>
      <c r="I129" s="45">
        <f t="shared" si="2"/>
        <v>119904500</v>
      </c>
      <c r="J129" s="45">
        <f t="shared" si="3"/>
        <v>0</v>
      </c>
      <c r="K129" s="45">
        <f t="shared" si="4"/>
        <v>119904500</v>
      </c>
      <c r="L129" s="36"/>
    </row>
    <row r="130" spans="5:12" ht="21.75" customHeight="1" x14ac:dyDescent="0.35">
      <c r="E130" s="33">
        <v>8</v>
      </c>
      <c r="F130" s="36" t="s">
        <v>33</v>
      </c>
      <c r="G130" s="33">
        <f t="shared" si="1"/>
        <v>57.699999999999996</v>
      </c>
      <c r="H130" s="36"/>
      <c r="I130" s="45">
        <f t="shared" si="2"/>
        <v>5914250</v>
      </c>
      <c r="J130" s="45">
        <f t="shared" si="3"/>
        <v>0</v>
      </c>
      <c r="K130" s="45">
        <f t="shared" si="4"/>
        <v>5914250</v>
      </c>
      <c r="L130" s="36"/>
    </row>
    <row r="131" spans="5:12" ht="21.75" customHeight="1" x14ac:dyDescent="0.35">
      <c r="E131" s="33">
        <v>9</v>
      </c>
      <c r="F131" s="36" t="s">
        <v>34</v>
      </c>
      <c r="G131" s="33">
        <f t="shared" si="1"/>
        <v>221.2</v>
      </c>
      <c r="H131" s="36"/>
      <c r="I131" s="45">
        <f t="shared" si="2"/>
        <v>22673000</v>
      </c>
      <c r="J131" s="45">
        <f t="shared" si="3"/>
        <v>0</v>
      </c>
      <c r="K131" s="45">
        <f t="shared" si="4"/>
        <v>22673000</v>
      </c>
      <c r="L131" s="36"/>
    </row>
    <row r="132" spans="5:12" ht="21.75" customHeight="1" x14ac:dyDescent="0.35">
      <c r="E132" s="33">
        <v>10</v>
      </c>
      <c r="F132" s="36" t="s">
        <v>35</v>
      </c>
      <c r="G132" s="33">
        <f t="shared" si="1"/>
        <v>1230.4000000000001</v>
      </c>
      <c r="H132" s="36"/>
      <c r="I132" s="45">
        <f t="shared" si="2"/>
        <v>126116000</v>
      </c>
      <c r="J132" s="45">
        <f t="shared" si="3"/>
        <v>0</v>
      </c>
      <c r="K132" s="45">
        <f t="shared" si="4"/>
        <v>126116000</v>
      </c>
      <c r="L132" s="36"/>
    </row>
    <row r="133" spans="5:12" ht="21.75" customHeight="1" x14ac:dyDescent="0.35">
      <c r="E133" s="33">
        <v>11</v>
      </c>
      <c r="F133" s="36" t="s">
        <v>36</v>
      </c>
      <c r="G133" s="33">
        <f t="shared" si="1"/>
        <v>310.90000000000003</v>
      </c>
      <c r="H133" s="36"/>
      <c r="I133" s="45">
        <f t="shared" si="2"/>
        <v>31867250</v>
      </c>
      <c r="J133" s="45">
        <f t="shared" si="3"/>
        <v>0</v>
      </c>
      <c r="K133" s="45">
        <f t="shared" si="4"/>
        <v>31867250</v>
      </c>
      <c r="L133" s="36"/>
    </row>
    <row r="134" spans="5:12" ht="21.75" customHeight="1" x14ac:dyDescent="0.35">
      <c r="E134" s="33">
        <v>12</v>
      </c>
      <c r="F134" s="36" t="s">
        <v>37</v>
      </c>
      <c r="G134" s="33">
        <f t="shared" si="1"/>
        <v>24.4</v>
      </c>
      <c r="H134" s="36"/>
      <c r="I134" s="45">
        <f t="shared" si="2"/>
        <v>2501000</v>
      </c>
      <c r="J134" s="45">
        <f t="shared" si="3"/>
        <v>0</v>
      </c>
      <c r="K134" s="45">
        <f t="shared" si="4"/>
        <v>2501000</v>
      </c>
      <c r="L134" s="36"/>
    </row>
    <row r="135" spans="5:12" ht="21.75" customHeight="1" x14ac:dyDescent="0.35">
      <c r="E135" s="33">
        <v>14</v>
      </c>
      <c r="F135" s="36" t="s">
        <v>38</v>
      </c>
      <c r="G135" s="33">
        <f t="shared" si="1"/>
        <v>31.4</v>
      </c>
      <c r="H135" s="36"/>
      <c r="I135" s="45">
        <f t="shared" si="2"/>
        <v>3218500</v>
      </c>
      <c r="J135" s="45">
        <f t="shared" si="3"/>
        <v>0</v>
      </c>
      <c r="K135" s="45">
        <f t="shared" si="4"/>
        <v>3218500</v>
      </c>
      <c r="L135" s="36"/>
    </row>
    <row r="136" spans="5:12" ht="21.75" customHeight="1" x14ac:dyDescent="0.35">
      <c r="E136" s="33">
        <v>23</v>
      </c>
      <c r="F136" s="36" t="s">
        <v>39</v>
      </c>
      <c r="G136" s="33">
        <f t="shared" si="1"/>
        <v>0</v>
      </c>
      <c r="H136" s="36"/>
      <c r="I136" s="45">
        <f t="shared" si="2"/>
        <v>0</v>
      </c>
      <c r="J136" s="45">
        <f t="shared" si="3"/>
        <v>0</v>
      </c>
      <c r="K136" s="45">
        <f t="shared" si="4"/>
        <v>0</v>
      </c>
      <c r="L136" s="36"/>
    </row>
    <row r="137" spans="5:12" ht="21.75" customHeight="1" x14ac:dyDescent="0.35">
      <c r="E137" s="33">
        <v>33</v>
      </c>
      <c r="F137" s="36" t="s">
        <v>40</v>
      </c>
      <c r="G137" s="33">
        <f t="shared" si="1"/>
        <v>151</v>
      </c>
      <c r="H137" s="36"/>
      <c r="I137" s="45">
        <f t="shared" si="2"/>
        <v>15477500</v>
      </c>
      <c r="J137" s="45">
        <f t="shared" si="3"/>
        <v>0</v>
      </c>
      <c r="K137" s="45">
        <f t="shared" si="4"/>
        <v>15477500</v>
      </c>
      <c r="L137" s="36"/>
    </row>
    <row r="138" spans="5:12" ht="21.75" customHeight="1" x14ac:dyDescent="0.35">
      <c r="E138" s="46">
        <v>51</v>
      </c>
      <c r="F138" s="37" t="s">
        <v>41</v>
      </c>
      <c r="G138" s="46">
        <f t="shared" si="1"/>
        <v>0</v>
      </c>
      <c r="H138" s="37"/>
      <c r="I138" s="47">
        <f t="shared" si="2"/>
        <v>0</v>
      </c>
      <c r="J138" s="47">
        <f t="shared" si="3"/>
        <v>0</v>
      </c>
      <c r="K138" s="47">
        <f t="shared" si="4"/>
        <v>0</v>
      </c>
      <c r="L138" s="37"/>
    </row>
    <row r="139" spans="5:12" ht="21.75" customHeight="1" x14ac:dyDescent="0.35">
      <c r="E139" s="48"/>
      <c r="F139" s="23" t="s">
        <v>42</v>
      </c>
      <c r="G139" s="23">
        <f>SUM(G123:G138)</f>
        <v>4801.3999999999978</v>
      </c>
      <c r="H139" s="23"/>
      <c r="I139" s="49">
        <f>SUM(I123:I138)</f>
        <v>492143500</v>
      </c>
      <c r="J139" s="49">
        <f>SUM(J123:J138)</f>
        <v>2050000</v>
      </c>
      <c r="K139" s="49">
        <f>SUM(K123:K138)</f>
        <v>490093500</v>
      </c>
      <c r="L139" s="23"/>
    </row>
  </sheetData>
  <autoFilter ref="B10:L139" xr:uid="{00000000-0009-0000-0000-000001000000}"/>
  <mergeCells count="10">
    <mergeCell ref="A1:E1"/>
    <mergeCell ref="A2:E2"/>
    <mergeCell ref="A4:L4"/>
    <mergeCell ref="A6:L6"/>
    <mergeCell ref="A5:L5"/>
    <mergeCell ref="E122:L122"/>
    <mergeCell ref="C120:D120"/>
    <mergeCell ref="C119:D119"/>
    <mergeCell ref="F120:L120"/>
    <mergeCell ref="A117:F117"/>
  </mergeCells>
  <phoneticPr fontId="1" type="noConversion"/>
  <pageMargins left="0.39" right="0.18" top="0.43" bottom="0.41" header="0.26" footer="0.21"/>
  <pageSetup paperSize="9" scale="95" orientation="landscape" r:id="rId1"/>
  <headerFooter alignWithMargins="0">
    <oddFooter>&amp;C&amp;P/&amp;N</oddFooter>
  </headerFooter>
  <rowBreaks count="1" manualBreakCount="1"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3"/>
  <sheetViews>
    <sheetView showZeros="0" topLeftCell="A4" workbookViewId="0">
      <pane xSplit="7" ySplit="4" topLeftCell="H344" activePane="bottomRight" state="frozen"/>
      <selection activeCell="A4" sqref="A4"/>
      <selection pane="topRight" activeCell="H4" sqref="H4"/>
      <selection pane="bottomLeft" activeCell="A8" sqref="A8"/>
      <selection pane="bottomRight" activeCell="C6" sqref="C1:C1048576"/>
    </sheetView>
  </sheetViews>
  <sheetFormatPr defaultColWidth="9" defaultRowHeight="15.5" x14ac:dyDescent="0.35"/>
  <cols>
    <col min="1" max="1" width="5" style="59" customWidth="1"/>
    <col min="2" max="2" width="7" style="94" customWidth="1"/>
    <col min="3" max="3" width="10.9140625" style="59" hidden="1" customWidth="1"/>
    <col min="4" max="4" width="16.33203125" style="60" customWidth="1"/>
    <col min="5" max="5" width="7.5" style="60" bestFit="1" customWidth="1"/>
    <col min="6" max="6" width="4.08203125" style="59" customWidth="1"/>
    <col min="7" max="7" width="29.58203125" style="60" bestFit="1" customWidth="1"/>
    <col min="8" max="8" width="9" style="61"/>
    <col min="9" max="9" width="8.08203125" style="59" customWidth="1"/>
    <col min="10" max="10" width="13.5" style="60" customWidth="1"/>
    <col min="11" max="11" width="12.5" style="60" customWidth="1"/>
    <col min="12" max="12" width="11.58203125" style="60" bestFit="1" customWidth="1"/>
    <col min="13" max="13" width="9.1640625" style="59" bestFit="1" customWidth="1"/>
    <col min="14" max="14" width="8" style="59" bestFit="1" customWidth="1"/>
    <col min="15" max="15" width="28.08203125" style="60" bestFit="1" customWidth="1"/>
    <col min="16" max="16" width="9.5" style="60" customWidth="1"/>
    <col min="17" max="16384" width="9" style="60"/>
  </cols>
  <sheetData>
    <row r="1" spans="1:16" hidden="1" x14ac:dyDescent="0.35">
      <c r="A1" s="109" t="s">
        <v>57</v>
      </c>
      <c r="B1" s="109"/>
      <c r="C1" s="109"/>
      <c r="D1" s="109"/>
      <c r="E1" s="109"/>
      <c r="F1" s="109"/>
    </row>
    <row r="2" spans="1:16" hidden="1" x14ac:dyDescent="0.35">
      <c r="A2" s="111" t="s">
        <v>14</v>
      </c>
      <c r="B2" s="111"/>
      <c r="C2" s="111"/>
      <c r="D2" s="111"/>
      <c r="E2" s="111"/>
      <c r="F2" s="111"/>
    </row>
    <row r="3" spans="1:16" hidden="1" x14ac:dyDescent="0.35"/>
    <row r="4" spans="1:16" ht="17.5" x14ac:dyDescent="0.35">
      <c r="A4" s="112" t="s">
        <v>230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ht="18" hidden="1" x14ac:dyDescent="0.35">
      <c r="A5" s="113" t="s">
        <v>231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6" ht="16.5" customHeight="1" x14ac:dyDescent="0.35">
      <c r="A6" s="62"/>
      <c r="B6" s="9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63" customFormat="1" ht="42" x14ac:dyDescent="0.35">
      <c r="A7" s="91" t="s">
        <v>8</v>
      </c>
      <c r="B7" s="91" t="s">
        <v>2</v>
      </c>
      <c r="C7" s="91" t="s">
        <v>0</v>
      </c>
      <c r="D7" s="98" t="s">
        <v>3</v>
      </c>
      <c r="E7" s="99" t="s">
        <v>4</v>
      </c>
      <c r="F7" s="91" t="s">
        <v>6</v>
      </c>
      <c r="G7" s="91" t="s">
        <v>7</v>
      </c>
      <c r="H7" s="100" t="s">
        <v>9</v>
      </c>
      <c r="I7" s="91" t="s">
        <v>10</v>
      </c>
      <c r="J7" s="91" t="s">
        <v>11</v>
      </c>
      <c r="K7" s="91" t="s">
        <v>28</v>
      </c>
      <c r="L7" s="91" t="s">
        <v>27</v>
      </c>
      <c r="M7" s="91" t="s">
        <v>16</v>
      </c>
      <c r="N7" s="91" t="s">
        <v>13</v>
      </c>
      <c r="O7" s="91" t="s">
        <v>5</v>
      </c>
      <c r="P7" s="91" t="s">
        <v>12</v>
      </c>
    </row>
    <row r="8" spans="1:16" s="71" customFormat="1" ht="25.75" customHeight="1" x14ac:dyDescent="0.35">
      <c r="A8" s="64">
        <f>IF(B8&lt;&gt;"",SUBTOTAL(3,$B$8:B8),0)</f>
        <v>1</v>
      </c>
      <c r="B8" s="101" t="s">
        <v>232</v>
      </c>
      <c r="C8" s="64" t="s">
        <v>69</v>
      </c>
      <c r="D8" s="65" t="s">
        <v>203</v>
      </c>
      <c r="E8" s="66" t="s">
        <v>308</v>
      </c>
      <c r="F8" s="64">
        <v>1</v>
      </c>
      <c r="G8" s="67" t="s">
        <v>309</v>
      </c>
      <c r="H8" s="68">
        <v>10</v>
      </c>
      <c r="I8" s="69">
        <v>102500</v>
      </c>
      <c r="J8" s="70">
        <f t="shared" ref="J8:J71" si="0">I8*H8</f>
        <v>1025000</v>
      </c>
      <c r="K8" s="70"/>
      <c r="L8" s="70">
        <f t="shared" ref="L8:L71" si="1">J8-K8</f>
        <v>1025000</v>
      </c>
      <c r="M8" s="64" t="s">
        <v>411</v>
      </c>
      <c r="N8" s="64" t="s">
        <v>454</v>
      </c>
      <c r="O8" s="67" t="s">
        <v>458</v>
      </c>
      <c r="P8" s="67" t="s">
        <v>1</v>
      </c>
    </row>
    <row r="9" spans="1:16" s="71" customFormat="1" ht="25.75" customHeight="1" x14ac:dyDescent="0.35">
      <c r="A9" s="64">
        <f>IF(B9&lt;&gt;"",SUBTOTAL(3,$B$8:B9),0)</f>
        <v>2</v>
      </c>
      <c r="B9" s="101" t="s">
        <v>232</v>
      </c>
      <c r="C9" s="64" t="s">
        <v>69</v>
      </c>
      <c r="D9" s="65" t="s">
        <v>203</v>
      </c>
      <c r="E9" s="66" t="s">
        <v>308</v>
      </c>
      <c r="F9" s="64">
        <v>1</v>
      </c>
      <c r="G9" s="67" t="s">
        <v>309</v>
      </c>
      <c r="H9" s="68">
        <v>5</v>
      </c>
      <c r="I9" s="69">
        <v>102500</v>
      </c>
      <c r="J9" s="70">
        <f t="shared" si="0"/>
        <v>512500</v>
      </c>
      <c r="K9" s="70"/>
      <c r="L9" s="70">
        <f t="shared" si="1"/>
        <v>512500</v>
      </c>
      <c r="M9" s="64" t="s">
        <v>411</v>
      </c>
      <c r="N9" s="64" t="s">
        <v>454</v>
      </c>
      <c r="O9" s="67" t="s">
        <v>458</v>
      </c>
      <c r="P9" s="67" t="s">
        <v>1</v>
      </c>
    </row>
    <row r="10" spans="1:16" s="71" customFormat="1" ht="25.75" customHeight="1" x14ac:dyDescent="0.35">
      <c r="A10" s="64">
        <f>IF(B10&lt;&gt;"",SUBTOTAL(3,$B$8:B10),0)</f>
        <v>3</v>
      </c>
      <c r="B10" s="101" t="s">
        <v>232</v>
      </c>
      <c r="C10" s="64" t="s">
        <v>69</v>
      </c>
      <c r="D10" s="65" t="s">
        <v>203</v>
      </c>
      <c r="E10" s="66" t="s">
        <v>308</v>
      </c>
      <c r="F10" s="64">
        <v>1</v>
      </c>
      <c r="G10" s="67" t="s">
        <v>309</v>
      </c>
      <c r="H10" s="68">
        <v>6.6</v>
      </c>
      <c r="I10" s="69">
        <v>102500</v>
      </c>
      <c r="J10" s="70">
        <f t="shared" si="0"/>
        <v>676500</v>
      </c>
      <c r="K10" s="70"/>
      <c r="L10" s="70">
        <f t="shared" si="1"/>
        <v>676500</v>
      </c>
      <c r="M10" s="64" t="s">
        <v>411</v>
      </c>
      <c r="N10" s="64" t="s">
        <v>455</v>
      </c>
      <c r="O10" s="67" t="s">
        <v>458</v>
      </c>
      <c r="P10" s="67" t="s">
        <v>1</v>
      </c>
    </row>
    <row r="11" spans="1:16" s="71" customFormat="1" ht="25.75" customHeight="1" x14ac:dyDescent="0.35">
      <c r="A11" s="64">
        <f>IF(B11&lt;&gt;"",SUBTOTAL(3,$B$8:B11),0)</f>
        <v>4</v>
      </c>
      <c r="B11" s="101" t="s">
        <v>233</v>
      </c>
      <c r="C11" s="64" t="s">
        <v>69</v>
      </c>
      <c r="D11" s="65" t="s">
        <v>310</v>
      </c>
      <c r="E11" s="66" t="s">
        <v>92</v>
      </c>
      <c r="F11" s="64">
        <v>1</v>
      </c>
      <c r="G11" s="67" t="s">
        <v>309</v>
      </c>
      <c r="H11" s="68">
        <v>5</v>
      </c>
      <c r="I11" s="69">
        <v>102500</v>
      </c>
      <c r="J11" s="70">
        <f t="shared" si="0"/>
        <v>512500</v>
      </c>
      <c r="K11" s="70"/>
      <c r="L11" s="70">
        <f t="shared" si="1"/>
        <v>512500</v>
      </c>
      <c r="M11" s="64" t="s">
        <v>411</v>
      </c>
      <c r="N11" s="64" t="s">
        <v>454</v>
      </c>
      <c r="O11" s="67" t="s">
        <v>458</v>
      </c>
      <c r="P11" s="67" t="s">
        <v>1</v>
      </c>
    </row>
    <row r="12" spans="1:16" s="71" customFormat="1" ht="25.75" customHeight="1" x14ac:dyDescent="0.35">
      <c r="A12" s="64">
        <f>IF(B12&lt;&gt;"",SUBTOTAL(3,$B$8:B12),0)</f>
        <v>5</v>
      </c>
      <c r="B12" s="101" t="s">
        <v>233</v>
      </c>
      <c r="C12" s="64" t="s">
        <v>69</v>
      </c>
      <c r="D12" s="65" t="s">
        <v>310</v>
      </c>
      <c r="E12" s="66" t="s">
        <v>92</v>
      </c>
      <c r="F12" s="64">
        <v>1</v>
      </c>
      <c r="G12" s="67" t="s">
        <v>309</v>
      </c>
      <c r="H12" s="68">
        <v>4.8</v>
      </c>
      <c r="I12" s="69">
        <v>102500</v>
      </c>
      <c r="J12" s="70">
        <f t="shared" si="0"/>
        <v>492000</v>
      </c>
      <c r="K12" s="70"/>
      <c r="L12" s="70">
        <f t="shared" si="1"/>
        <v>492000</v>
      </c>
      <c r="M12" s="64" t="s">
        <v>411</v>
      </c>
      <c r="N12" s="64" t="s">
        <v>455</v>
      </c>
      <c r="O12" s="67" t="s">
        <v>458</v>
      </c>
      <c r="P12" s="67" t="s">
        <v>1</v>
      </c>
    </row>
    <row r="13" spans="1:16" s="71" customFormat="1" ht="25.75" customHeight="1" x14ac:dyDescent="0.35">
      <c r="A13" s="64">
        <f>IF(B13&lt;&gt;"",SUBTOTAL(3,$B$8:B13),0)</f>
        <v>6</v>
      </c>
      <c r="B13" s="101" t="s">
        <v>233</v>
      </c>
      <c r="C13" s="64" t="s">
        <v>69</v>
      </c>
      <c r="D13" s="65" t="s">
        <v>310</v>
      </c>
      <c r="E13" s="66" t="s">
        <v>92</v>
      </c>
      <c r="F13" s="64">
        <v>1</v>
      </c>
      <c r="G13" s="67" t="s">
        <v>309</v>
      </c>
      <c r="H13" s="68">
        <v>26.6</v>
      </c>
      <c r="I13" s="69">
        <v>102500</v>
      </c>
      <c r="J13" s="70">
        <f t="shared" si="0"/>
        <v>2726500</v>
      </c>
      <c r="K13" s="70"/>
      <c r="L13" s="70">
        <f t="shared" si="1"/>
        <v>2726500</v>
      </c>
      <c r="M13" s="64" t="s">
        <v>411</v>
      </c>
      <c r="N13" s="64" t="s">
        <v>456</v>
      </c>
      <c r="O13" s="67" t="s">
        <v>458</v>
      </c>
      <c r="P13" s="67" t="s">
        <v>1</v>
      </c>
    </row>
    <row r="14" spans="1:16" s="71" customFormat="1" ht="25.75" customHeight="1" x14ac:dyDescent="0.35">
      <c r="A14" s="64">
        <f>IF(B14&lt;&gt;"",SUBTOTAL(3,$B$8:B14),0)</f>
        <v>7</v>
      </c>
      <c r="B14" s="101" t="s">
        <v>234</v>
      </c>
      <c r="C14" s="64" t="s">
        <v>69</v>
      </c>
      <c r="D14" s="65" t="s">
        <v>311</v>
      </c>
      <c r="E14" s="66" t="s">
        <v>85</v>
      </c>
      <c r="F14" s="64">
        <v>1</v>
      </c>
      <c r="G14" s="67" t="s">
        <v>309</v>
      </c>
      <c r="H14" s="68">
        <v>5</v>
      </c>
      <c r="I14" s="69">
        <v>102500</v>
      </c>
      <c r="J14" s="70">
        <f t="shared" si="0"/>
        <v>512500</v>
      </c>
      <c r="K14" s="70"/>
      <c r="L14" s="70">
        <f t="shared" si="1"/>
        <v>512500</v>
      </c>
      <c r="M14" s="64" t="s">
        <v>411</v>
      </c>
      <c r="N14" s="64" t="s">
        <v>454</v>
      </c>
      <c r="O14" s="67" t="s">
        <v>458</v>
      </c>
      <c r="P14" s="67" t="s">
        <v>1</v>
      </c>
    </row>
    <row r="15" spans="1:16" s="71" customFormat="1" ht="25.75" customHeight="1" x14ac:dyDescent="0.35">
      <c r="A15" s="64">
        <f>IF(B15&lt;&gt;"",SUBTOTAL(3,$B$8:B15),0)</f>
        <v>8</v>
      </c>
      <c r="B15" s="101" t="s">
        <v>235</v>
      </c>
      <c r="C15" s="64" t="s">
        <v>69</v>
      </c>
      <c r="D15" s="65" t="s">
        <v>71</v>
      </c>
      <c r="E15" s="66" t="s">
        <v>312</v>
      </c>
      <c r="F15" s="64">
        <v>1</v>
      </c>
      <c r="G15" s="67" t="s">
        <v>309</v>
      </c>
      <c r="H15" s="68">
        <v>5</v>
      </c>
      <c r="I15" s="69">
        <v>102500</v>
      </c>
      <c r="J15" s="70">
        <f t="shared" si="0"/>
        <v>512500</v>
      </c>
      <c r="K15" s="70"/>
      <c r="L15" s="70">
        <f t="shared" si="1"/>
        <v>512500</v>
      </c>
      <c r="M15" s="64" t="s">
        <v>411</v>
      </c>
      <c r="N15" s="64" t="s">
        <v>454</v>
      </c>
      <c r="O15" s="67" t="s">
        <v>458</v>
      </c>
      <c r="P15" s="67" t="s">
        <v>1</v>
      </c>
    </row>
    <row r="16" spans="1:16" s="71" customFormat="1" ht="25.75" customHeight="1" x14ac:dyDescent="0.35">
      <c r="A16" s="64">
        <f>IF(B16&lt;&gt;"",SUBTOTAL(3,$B$8:B16),0)</f>
        <v>9</v>
      </c>
      <c r="B16" s="101" t="s">
        <v>235</v>
      </c>
      <c r="C16" s="64" t="s">
        <v>69</v>
      </c>
      <c r="D16" s="65" t="s">
        <v>71</v>
      </c>
      <c r="E16" s="66" t="s">
        <v>312</v>
      </c>
      <c r="F16" s="64">
        <v>1</v>
      </c>
      <c r="G16" s="67" t="s">
        <v>309</v>
      </c>
      <c r="H16" s="68">
        <v>14.2</v>
      </c>
      <c r="I16" s="69">
        <v>102500</v>
      </c>
      <c r="J16" s="70">
        <f t="shared" si="0"/>
        <v>1455500</v>
      </c>
      <c r="K16" s="70"/>
      <c r="L16" s="70">
        <f t="shared" si="1"/>
        <v>1455500</v>
      </c>
      <c r="M16" s="64" t="s">
        <v>411</v>
      </c>
      <c r="N16" s="64" t="s">
        <v>456</v>
      </c>
      <c r="O16" s="67" t="s">
        <v>458</v>
      </c>
      <c r="P16" s="67" t="s">
        <v>1</v>
      </c>
    </row>
    <row r="17" spans="1:16" s="71" customFormat="1" ht="25.75" customHeight="1" x14ac:dyDescent="0.35">
      <c r="A17" s="64">
        <f>IF(B17&lt;&gt;"",SUBTOTAL(3,$B$8:B17),0)</f>
        <v>10</v>
      </c>
      <c r="B17" s="101" t="s">
        <v>236</v>
      </c>
      <c r="C17" s="64" t="s">
        <v>69</v>
      </c>
      <c r="D17" s="65" t="s">
        <v>313</v>
      </c>
      <c r="E17" s="66" t="s">
        <v>85</v>
      </c>
      <c r="F17" s="64">
        <v>1</v>
      </c>
      <c r="G17" s="67" t="s">
        <v>314</v>
      </c>
      <c r="H17" s="68">
        <v>7.5</v>
      </c>
      <c r="I17" s="69">
        <v>102500</v>
      </c>
      <c r="J17" s="70">
        <f t="shared" si="0"/>
        <v>768750</v>
      </c>
      <c r="K17" s="70"/>
      <c r="L17" s="70">
        <f t="shared" si="1"/>
        <v>768750</v>
      </c>
      <c r="M17" s="64" t="s">
        <v>411</v>
      </c>
      <c r="N17" s="64" t="s">
        <v>454</v>
      </c>
      <c r="O17" s="67" t="s">
        <v>458</v>
      </c>
      <c r="P17" s="67" t="s">
        <v>1</v>
      </c>
    </row>
    <row r="18" spans="1:16" s="71" customFormat="1" ht="25.75" customHeight="1" x14ac:dyDescent="0.35">
      <c r="A18" s="64">
        <f>IF(B18&lt;&gt;"",SUBTOTAL(3,$B$8:B18),0)</f>
        <v>11</v>
      </c>
      <c r="B18" s="101" t="s">
        <v>237</v>
      </c>
      <c r="C18" s="64" t="s">
        <v>69</v>
      </c>
      <c r="D18" s="65" t="s">
        <v>315</v>
      </c>
      <c r="E18" s="66" t="s">
        <v>78</v>
      </c>
      <c r="F18" s="64">
        <v>1</v>
      </c>
      <c r="G18" s="67" t="s">
        <v>314</v>
      </c>
      <c r="H18" s="68">
        <v>15</v>
      </c>
      <c r="I18" s="69">
        <v>102500</v>
      </c>
      <c r="J18" s="70">
        <f t="shared" si="0"/>
        <v>1537500</v>
      </c>
      <c r="K18" s="70"/>
      <c r="L18" s="70">
        <f t="shared" si="1"/>
        <v>1537500</v>
      </c>
      <c r="M18" s="64" t="s">
        <v>411</v>
      </c>
      <c r="N18" s="64" t="s">
        <v>454</v>
      </c>
      <c r="O18" s="67" t="s">
        <v>458</v>
      </c>
      <c r="P18" s="67" t="s">
        <v>1</v>
      </c>
    </row>
    <row r="19" spans="1:16" s="71" customFormat="1" ht="25.75" customHeight="1" x14ac:dyDescent="0.35">
      <c r="A19" s="64">
        <f>IF(B19&lt;&gt;"",SUBTOTAL(3,$B$8:B19),0)</f>
        <v>12</v>
      </c>
      <c r="B19" s="101" t="s">
        <v>237</v>
      </c>
      <c r="C19" s="64" t="s">
        <v>69</v>
      </c>
      <c r="D19" s="65" t="s">
        <v>315</v>
      </c>
      <c r="E19" s="66" t="s">
        <v>78</v>
      </c>
      <c r="F19" s="64">
        <v>1</v>
      </c>
      <c r="G19" s="67" t="s">
        <v>314</v>
      </c>
      <c r="H19" s="68">
        <v>2.1</v>
      </c>
      <c r="I19" s="69">
        <v>102500</v>
      </c>
      <c r="J19" s="70">
        <f t="shared" si="0"/>
        <v>215250</v>
      </c>
      <c r="K19" s="70"/>
      <c r="L19" s="70">
        <f t="shared" si="1"/>
        <v>215250</v>
      </c>
      <c r="M19" s="64" t="s">
        <v>411</v>
      </c>
      <c r="N19" s="64" t="s">
        <v>456</v>
      </c>
      <c r="O19" s="67" t="s">
        <v>458</v>
      </c>
      <c r="P19" s="67" t="s">
        <v>1</v>
      </c>
    </row>
    <row r="20" spans="1:16" s="71" customFormat="1" ht="25.75" customHeight="1" x14ac:dyDescent="0.35">
      <c r="A20" s="64">
        <f>IF(B20&lt;&gt;"",SUBTOTAL(3,$B$8:B20),0)</f>
        <v>13</v>
      </c>
      <c r="B20" s="101" t="s">
        <v>238</v>
      </c>
      <c r="C20" s="64" t="s">
        <v>69</v>
      </c>
      <c r="D20" s="65" t="s">
        <v>316</v>
      </c>
      <c r="E20" s="66" t="s">
        <v>76</v>
      </c>
      <c r="F20" s="64">
        <v>1</v>
      </c>
      <c r="G20" s="67" t="s">
        <v>317</v>
      </c>
      <c r="H20" s="68">
        <v>7.5</v>
      </c>
      <c r="I20" s="69">
        <v>102500</v>
      </c>
      <c r="J20" s="70">
        <f t="shared" si="0"/>
        <v>768750</v>
      </c>
      <c r="K20" s="70"/>
      <c r="L20" s="70">
        <f t="shared" si="1"/>
        <v>768750</v>
      </c>
      <c r="M20" s="64" t="s">
        <v>411</v>
      </c>
      <c r="N20" s="64" t="s">
        <v>454</v>
      </c>
      <c r="O20" s="67" t="s">
        <v>458</v>
      </c>
      <c r="P20" s="67" t="s">
        <v>1</v>
      </c>
    </row>
    <row r="21" spans="1:16" s="71" customFormat="1" ht="25.75" customHeight="1" x14ac:dyDescent="0.35">
      <c r="A21" s="64">
        <f>IF(B21&lt;&gt;"",SUBTOTAL(3,$B$8:B21),0)</f>
        <v>14</v>
      </c>
      <c r="B21" s="101" t="s">
        <v>238</v>
      </c>
      <c r="C21" s="64" t="s">
        <v>69</v>
      </c>
      <c r="D21" s="65" t="s">
        <v>316</v>
      </c>
      <c r="E21" s="66" t="s">
        <v>76</v>
      </c>
      <c r="F21" s="64">
        <v>1</v>
      </c>
      <c r="G21" s="67" t="s">
        <v>317</v>
      </c>
      <c r="H21" s="68">
        <v>1.8</v>
      </c>
      <c r="I21" s="69">
        <v>102500</v>
      </c>
      <c r="J21" s="70">
        <f t="shared" si="0"/>
        <v>184500</v>
      </c>
      <c r="K21" s="70"/>
      <c r="L21" s="70">
        <f t="shared" si="1"/>
        <v>184500</v>
      </c>
      <c r="M21" s="64" t="s">
        <v>411</v>
      </c>
      <c r="N21" s="64" t="s">
        <v>456</v>
      </c>
      <c r="O21" s="67" t="s">
        <v>458</v>
      </c>
      <c r="P21" s="67" t="s">
        <v>1</v>
      </c>
    </row>
    <row r="22" spans="1:16" s="71" customFormat="1" ht="25.75" customHeight="1" x14ac:dyDescent="0.35">
      <c r="A22" s="64">
        <f>IF(B22&lt;&gt;"",SUBTOTAL(3,$B$8:B22),0)</f>
        <v>15</v>
      </c>
      <c r="B22" s="101" t="s">
        <v>239</v>
      </c>
      <c r="C22" s="64" t="s">
        <v>69</v>
      </c>
      <c r="D22" s="65" t="s">
        <v>318</v>
      </c>
      <c r="E22" s="66" t="s">
        <v>74</v>
      </c>
      <c r="F22" s="64">
        <v>1</v>
      </c>
      <c r="G22" s="67" t="s">
        <v>317</v>
      </c>
      <c r="H22" s="68">
        <v>6</v>
      </c>
      <c r="I22" s="69">
        <v>102500</v>
      </c>
      <c r="J22" s="70">
        <f t="shared" si="0"/>
        <v>615000</v>
      </c>
      <c r="K22" s="70"/>
      <c r="L22" s="70">
        <f t="shared" si="1"/>
        <v>615000</v>
      </c>
      <c r="M22" s="64" t="s">
        <v>412</v>
      </c>
      <c r="N22" s="64" t="s">
        <v>454</v>
      </c>
      <c r="O22" s="67" t="s">
        <v>459</v>
      </c>
      <c r="P22" s="67" t="s">
        <v>1</v>
      </c>
    </row>
    <row r="23" spans="1:16" s="71" customFormat="1" ht="25.75" customHeight="1" x14ac:dyDescent="0.35">
      <c r="A23" s="64">
        <f>IF(B23&lt;&gt;"",SUBTOTAL(3,$B$8:B23),0)</f>
        <v>16</v>
      </c>
      <c r="B23" s="101" t="s">
        <v>239</v>
      </c>
      <c r="C23" s="64" t="s">
        <v>69</v>
      </c>
      <c r="D23" s="65" t="s">
        <v>318</v>
      </c>
      <c r="E23" s="66" t="s">
        <v>74</v>
      </c>
      <c r="F23" s="64">
        <v>1</v>
      </c>
      <c r="G23" s="67" t="s">
        <v>317</v>
      </c>
      <c r="H23" s="68">
        <v>7.8</v>
      </c>
      <c r="I23" s="69">
        <v>102500</v>
      </c>
      <c r="J23" s="70">
        <f t="shared" si="0"/>
        <v>799500</v>
      </c>
      <c r="K23" s="70"/>
      <c r="L23" s="70">
        <f t="shared" si="1"/>
        <v>799500</v>
      </c>
      <c r="M23" s="64" t="s">
        <v>412</v>
      </c>
      <c r="N23" s="64" t="s">
        <v>455</v>
      </c>
      <c r="O23" s="67" t="s">
        <v>459</v>
      </c>
      <c r="P23" s="67" t="s">
        <v>1</v>
      </c>
    </row>
    <row r="24" spans="1:16" s="71" customFormat="1" ht="25.75" customHeight="1" x14ac:dyDescent="0.35">
      <c r="A24" s="64">
        <f>IF(B24&lt;&gt;"",SUBTOTAL(3,$B$8:B24),0)</f>
        <v>17</v>
      </c>
      <c r="B24" s="101" t="s">
        <v>239</v>
      </c>
      <c r="C24" s="64" t="s">
        <v>69</v>
      </c>
      <c r="D24" s="65" t="s">
        <v>318</v>
      </c>
      <c r="E24" s="66" t="s">
        <v>74</v>
      </c>
      <c r="F24" s="64">
        <v>1</v>
      </c>
      <c r="G24" s="67" t="s">
        <v>317</v>
      </c>
      <c r="H24" s="68">
        <v>5.9</v>
      </c>
      <c r="I24" s="69">
        <v>102500</v>
      </c>
      <c r="J24" s="70">
        <f t="shared" si="0"/>
        <v>604750</v>
      </c>
      <c r="K24" s="70"/>
      <c r="L24" s="70">
        <f t="shared" si="1"/>
        <v>604750</v>
      </c>
      <c r="M24" s="64" t="s">
        <v>411</v>
      </c>
      <c r="N24" s="64" t="s">
        <v>455</v>
      </c>
      <c r="O24" s="67" t="s">
        <v>458</v>
      </c>
      <c r="P24" s="67" t="s">
        <v>1</v>
      </c>
    </row>
    <row r="25" spans="1:16" s="71" customFormat="1" ht="25.75" customHeight="1" x14ac:dyDescent="0.35">
      <c r="A25" s="64">
        <f>IF(B25&lt;&gt;"",SUBTOTAL(3,$B$8:B25),0)</f>
        <v>18</v>
      </c>
      <c r="B25" s="101" t="s">
        <v>240</v>
      </c>
      <c r="C25" s="64" t="s">
        <v>69</v>
      </c>
      <c r="D25" s="65" t="s">
        <v>84</v>
      </c>
      <c r="E25" s="66" t="s">
        <v>319</v>
      </c>
      <c r="F25" s="64">
        <v>1</v>
      </c>
      <c r="G25" s="67" t="s">
        <v>317</v>
      </c>
      <c r="H25" s="68">
        <v>15</v>
      </c>
      <c r="I25" s="69">
        <v>102500</v>
      </c>
      <c r="J25" s="70">
        <f t="shared" si="0"/>
        <v>1537500</v>
      </c>
      <c r="K25" s="70"/>
      <c r="L25" s="70">
        <f t="shared" si="1"/>
        <v>1537500</v>
      </c>
      <c r="M25" s="64" t="s">
        <v>411</v>
      </c>
      <c r="N25" s="64" t="s">
        <v>454</v>
      </c>
      <c r="O25" s="67" t="s">
        <v>458</v>
      </c>
      <c r="P25" s="67" t="s">
        <v>1</v>
      </c>
    </row>
    <row r="26" spans="1:16" s="71" customFormat="1" ht="25.75" customHeight="1" x14ac:dyDescent="0.35">
      <c r="A26" s="64">
        <f>IF(B26&lt;&gt;"",SUBTOTAL(3,$B$8:B26),0)</f>
        <v>19</v>
      </c>
      <c r="B26" s="101" t="s">
        <v>240</v>
      </c>
      <c r="C26" s="64" t="s">
        <v>69</v>
      </c>
      <c r="D26" s="65" t="s">
        <v>84</v>
      </c>
      <c r="E26" s="66" t="s">
        <v>319</v>
      </c>
      <c r="F26" s="64">
        <v>1</v>
      </c>
      <c r="G26" s="67" t="s">
        <v>317</v>
      </c>
      <c r="H26" s="68">
        <v>1.8</v>
      </c>
      <c r="I26" s="69">
        <v>102500</v>
      </c>
      <c r="J26" s="70">
        <f t="shared" si="0"/>
        <v>184500</v>
      </c>
      <c r="K26" s="70"/>
      <c r="L26" s="70">
        <f t="shared" si="1"/>
        <v>184500</v>
      </c>
      <c r="M26" s="64" t="s">
        <v>411</v>
      </c>
      <c r="N26" s="64" t="s">
        <v>456</v>
      </c>
      <c r="O26" s="67" t="s">
        <v>458</v>
      </c>
      <c r="P26" s="67" t="s">
        <v>1</v>
      </c>
    </row>
    <row r="27" spans="1:16" s="71" customFormat="1" ht="25.75" customHeight="1" x14ac:dyDescent="0.35">
      <c r="A27" s="64">
        <f>IF(B27&lt;&gt;"",SUBTOTAL(3,$B$8:B27),0)</f>
        <v>20</v>
      </c>
      <c r="B27" s="101" t="s">
        <v>240</v>
      </c>
      <c r="C27" s="64" t="s">
        <v>69</v>
      </c>
      <c r="D27" s="65" t="s">
        <v>84</v>
      </c>
      <c r="E27" s="66" t="s">
        <v>319</v>
      </c>
      <c r="F27" s="64">
        <v>1</v>
      </c>
      <c r="G27" s="67" t="s">
        <v>317</v>
      </c>
      <c r="H27" s="68">
        <v>2.1</v>
      </c>
      <c r="I27" s="69">
        <v>102500</v>
      </c>
      <c r="J27" s="70">
        <f t="shared" si="0"/>
        <v>215250</v>
      </c>
      <c r="K27" s="70"/>
      <c r="L27" s="70">
        <f t="shared" si="1"/>
        <v>215250</v>
      </c>
      <c r="M27" s="64" t="s">
        <v>411</v>
      </c>
      <c r="N27" s="64" t="s">
        <v>456</v>
      </c>
      <c r="O27" s="67" t="s">
        <v>458</v>
      </c>
      <c r="P27" s="67" t="s">
        <v>1</v>
      </c>
    </row>
    <row r="28" spans="1:16" s="71" customFormat="1" ht="25.75" customHeight="1" x14ac:dyDescent="0.35">
      <c r="A28" s="64">
        <f>IF(B28&lt;&gt;"",SUBTOTAL(3,$B$8:B28),0)</f>
        <v>21</v>
      </c>
      <c r="B28" s="101" t="s">
        <v>241</v>
      </c>
      <c r="C28" s="64" t="s">
        <v>69</v>
      </c>
      <c r="D28" s="65" t="s">
        <v>320</v>
      </c>
      <c r="E28" s="66" t="s">
        <v>178</v>
      </c>
      <c r="F28" s="64">
        <v>1</v>
      </c>
      <c r="G28" s="67" t="s">
        <v>317</v>
      </c>
      <c r="H28" s="68">
        <v>14</v>
      </c>
      <c r="I28" s="69">
        <v>102500</v>
      </c>
      <c r="J28" s="70">
        <f t="shared" si="0"/>
        <v>1435000</v>
      </c>
      <c r="K28" s="70"/>
      <c r="L28" s="70">
        <f t="shared" si="1"/>
        <v>1435000</v>
      </c>
      <c r="M28" s="64" t="s">
        <v>412</v>
      </c>
      <c r="N28" s="64" t="s">
        <v>454</v>
      </c>
      <c r="O28" s="67" t="s">
        <v>459</v>
      </c>
      <c r="P28" s="67" t="s">
        <v>1</v>
      </c>
    </row>
    <row r="29" spans="1:16" s="71" customFormat="1" ht="25.75" customHeight="1" x14ac:dyDescent="0.35">
      <c r="A29" s="64">
        <f>IF(B29&lt;&gt;"",SUBTOTAL(3,$B$8:B29),0)</f>
        <v>22</v>
      </c>
      <c r="B29" s="101" t="s">
        <v>241</v>
      </c>
      <c r="C29" s="64" t="s">
        <v>69</v>
      </c>
      <c r="D29" s="65" t="s">
        <v>320</v>
      </c>
      <c r="E29" s="66" t="s">
        <v>178</v>
      </c>
      <c r="F29" s="64">
        <v>1</v>
      </c>
      <c r="G29" s="67" t="s">
        <v>317</v>
      </c>
      <c r="H29" s="68">
        <v>6.1</v>
      </c>
      <c r="I29" s="69">
        <v>102500</v>
      </c>
      <c r="J29" s="70">
        <f t="shared" si="0"/>
        <v>625250</v>
      </c>
      <c r="K29" s="70"/>
      <c r="L29" s="70">
        <f t="shared" si="1"/>
        <v>625250</v>
      </c>
      <c r="M29" s="64" t="s">
        <v>412</v>
      </c>
      <c r="N29" s="64" t="s">
        <v>455</v>
      </c>
      <c r="O29" s="67" t="s">
        <v>459</v>
      </c>
      <c r="P29" s="67" t="s">
        <v>1</v>
      </c>
    </row>
    <row r="30" spans="1:16" s="71" customFormat="1" ht="25.75" customHeight="1" x14ac:dyDescent="0.35">
      <c r="A30" s="64">
        <f>IF(B30&lt;&gt;"",SUBTOTAL(3,$B$8:B30),0)</f>
        <v>23</v>
      </c>
      <c r="B30" s="101" t="s">
        <v>242</v>
      </c>
      <c r="C30" s="64" t="s">
        <v>69</v>
      </c>
      <c r="D30" s="65" t="s">
        <v>315</v>
      </c>
      <c r="E30" s="66" t="s">
        <v>321</v>
      </c>
      <c r="F30" s="64">
        <v>1</v>
      </c>
      <c r="G30" s="67" t="s">
        <v>322</v>
      </c>
      <c r="H30" s="68">
        <v>5</v>
      </c>
      <c r="I30" s="69">
        <v>102500</v>
      </c>
      <c r="J30" s="70">
        <f t="shared" si="0"/>
        <v>512500</v>
      </c>
      <c r="K30" s="70"/>
      <c r="L30" s="70">
        <f t="shared" si="1"/>
        <v>512500</v>
      </c>
      <c r="M30" s="64" t="s">
        <v>413</v>
      </c>
      <c r="N30" s="64" t="s">
        <v>454</v>
      </c>
      <c r="O30" s="67" t="s">
        <v>460</v>
      </c>
      <c r="P30" s="67" t="s">
        <v>1</v>
      </c>
    </row>
    <row r="31" spans="1:16" s="71" customFormat="1" ht="25.75" customHeight="1" x14ac:dyDescent="0.35">
      <c r="A31" s="64">
        <f>IF(B31&lt;&gt;"",SUBTOTAL(3,$B$8:B31),0)</f>
        <v>24</v>
      </c>
      <c r="B31" s="101" t="s">
        <v>243</v>
      </c>
      <c r="C31" s="64" t="s">
        <v>69</v>
      </c>
      <c r="D31" s="65" t="s">
        <v>323</v>
      </c>
      <c r="E31" s="66" t="s">
        <v>87</v>
      </c>
      <c r="F31" s="64">
        <v>1</v>
      </c>
      <c r="G31" s="67" t="s">
        <v>322</v>
      </c>
      <c r="H31" s="68">
        <v>15</v>
      </c>
      <c r="I31" s="69">
        <v>102500</v>
      </c>
      <c r="J31" s="70">
        <f t="shared" si="0"/>
        <v>1537500</v>
      </c>
      <c r="K31" s="70"/>
      <c r="L31" s="70">
        <f t="shared" si="1"/>
        <v>1537500</v>
      </c>
      <c r="M31" s="64" t="s">
        <v>413</v>
      </c>
      <c r="N31" s="64" t="s">
        <v>454</v>
      </c>
      <c r="O31" s="67" t="s">
        <v>460</v>
      </c>
      <c r="P31" s="67" t="s">
        <v>1</v>
      </c>
    </row>
    <row r="32" spans="1:16" s="71" customFormat="1" ht="25.75" customHeight="1" x14ac:dyDescent="0.35">
      <c r="A32" s="64">
        <f>IF(B32&lt;&gt;"",SUBTOTAL(3,$B$8:B32),0)</f>
        <v>25</v>
      </c>
      <c r="B32" s="101" t="s">
        <v>244</v>
      </c>
      <c r="C32" s="64" t="s">
        <v>44</v>
      </c>
      <c r="D32" s="65" t="s">
        <v>324</v>
      </c>
      <c r="E32" s="66" t="s">
        <v>76</v>
      </c>
      <c r="F32" s="64">
        <v>2</v>
      </c>
      <c r="G32" s="67" t="s">
        <v>325</v>
      </c>
      <c r="H32" s="68">
        <v>4.2</v>
      </c>
      <c r="I32" s="69">
        <v>102500</v>
      </c>
      <c r="J32" s="70">
        <f t="shared" si="0"/>
        <v>430500</v>
      </c>
      <c r="K32" s="70"/>
      <c r="L32" s="70">
        <f t="shared" si="1"/>
        <v>430500</v>
      </c>
      <c r="M32" s="64" t="s">
        <v>414</v>
      </c>
      <c r="N32" s="64" t="s">
        <v>457</v>
      </c>
      <c r="O32" s="67" t="s">
        <v>461</v>
      </c>
      <c r="P32" s="67" t="s">
        <v>1</v>
      </c>
    </row>
    <row r="33" spans="1:16" s="71" customFormat="1" ht="25.75" customHeight="1" x14ac:dyDescent="0.35">
      <c r="A33" s="64">
        <f>IF(B33&lt;&gt;"",SUBTOTAL(3,$B$8:B33),0)</f>
        <v>26</v>
      </c>
      <c r="B33" s="101" t="s">
        <v>245</v>
      </c>
      <c r="C33" s="64" t="s">
        <v>69</v>
      </c>
      <c r="D33" s="65" t="s">
        <v>326</v>
      </c>
      <c r="E33" s="66" t="s">
        <v>327</v>
      </c>
      <c r="F33" s="64">
        <v>2</v>
      </c>
      <c r="G33" s="67" t="s">
        <v>328</v>
      </c>
      <c r="H33" s="68">
        <v>7</v>
      </c>
      <c r="I33" s="69">
        <v>102500</v>
      </c>
      <c r="J33" s="70">
        <f t="shared" si="0"/>
        <v>717500</v>
      </c>
      <c r="K33" s="70"/>
      <c r="L33" s="70">
        <f t="shared" si="1"/>
        <v>717500</v>
      </c>
      <c r="M33" s="64" t="s">
        <v>411</v>
      </c>
      <c r="N33" s="64" t="s">
        <v>454</v>
      </c>
      <c r="O33" s="67" t="s">
        <v>458</v>
      </c>
      <c r="P33" s="67" t="s">
        <v>1</v>
      </c>
    </row>
    <row r="34" spans="1:16" s="71" customFormat="1" ht="25.75" customHeight="1" x14ac:dyDescent="0.35">
      <c r="A34" s="64">
        <f>IF(B34&lt;&gt;"",SUBTOTAL(3,$B$8:B34),0)</f>
        <v>27</v>
      </c>
      <c r="B34" s="101" t="s">
        <v>245</v>
      </c>
      <c r="C34" s="64" t="s">
        <v>69</v>
      </c>
      <c r="D34" s="65" t="s">
        <v>326</v>
      </c>
      <c r="E34" s="66" t="s">
        <v>327</v>
      </c>
      <c r="F34" s="64">
        <v>2</v>
      </c>
      <c r="G34" s="67" t="s">
        <v>328</v>
      </c>
      <c r="H34" s="68">
        <v>1.4</v>
      </c>
      <c r="I34" s="69">
        <v>102500</v>
      </c>
      <c r="J34" s="70">
        <f t="shared" si="0"/>
        <v>143500</v>
      </c>
      <c r="K34" s="70"/>
      <c r="L34" s="70">
        <f t="shared" si="1"/>
        <v>143500</v>
      </c>
      <c r="M34" s="64" t="s">
        <v>411</v>
      </c>
      <c r="N34" s="64" t="s">
        <v>456</v>
      </c>
      <c r="O34" s="67" t="s">
        <v>458</v>
      </c>
      <c r="P34" s="67" t="s">
        <v>1</v>
      </c>
    </row>
    <row r="35" spans="1:16" s="71" customFormat="1" ht="25.75" customHeight="1" x14ac:dyDescent="0.35">
      <c r="A35" s="64">
        <f>IF(B35&lt;&gt;"",SUBTOTAL(3,$B$8:B35),0)</f>
        <v>28</v>
      </c>
      <c r="B35" s="101" t="s">
        <v>246</v>
      </c>
      <c r="C35" s="64" t="s">
        <v>69</v>
      </c>
      <c r="D35" s="65" t="s">
        <v>329</v>
      </c>
      <c r="E35" s="66" t="s">
        <v>194</v>
      </c>
      <c r="F35" s="64">
        <v>2</v>
      </c>
      <c r="G35" s="67" t="s">
        <v>330</v>
      </c>
      <c r="H35" s="68">
        <v>10</v>
      </c>
      <c r="I35" s="69">
        <v>102500</v>
      </c>
      <c r="J35" s="70">
        <f t="shared" si="0"/>
        <v>1025000</v>
      </c>
      <c r="K35" s="70"/>
      <c r="L35" s="70">
        <f t="shared" si="1"/>
        <v>1025000</v>
      </c>
      <c r="M35" s="64" t="s">
        <v>411</v>
      </c>
      <c r="N35" s="64" t="s">
        <v>454</v>
      </c>
      <c r="O35" s="67" t="s">
        <v>458</v>
      </c>
      <c r="P35" s="67" t="s">
        <v>1</v>
      </c>
    </row>
    <row r="36" spans="1:16" s="71" customFormat="1" ht="25.75" customHeight="1" x14ac:dyDescent="0.35">
      <c r="A36" s="64">
        <f>IF(B36&lt;&gt;"",SUBTOTAL(3,$B$8:B36),0)</f>
        <v>29</v>
      </c>
      <c r="B36" s="101" t="s">
        <v>246</v>
      </c>
      <c r="C36" s="64" t="s">
        <v>69</v>
      </c>
      <c r="D36" s="65" t="s">
        <v>329</v>
      </c>
      <c r="E36" s="66" t="s">
        <v>194</v>
      </c>
      <c r="F36" s="64">
        <v>2</v>
      </c>
      <c r="G36" s="67" t="s">
        <v>330</v>
      </c>
      <c r="H36" s="68">
        <v>1.5</v>
      </c>
      <c r="I36" s="69">
        <v>102500</v>
      </c>
      <c r="J36" s="70">
        <f t="shared" si="0"/>
        <v>153750</v>
      </c>
      <c r="K36" s="70"/>
      <c r="L36" s="70">
        <f t="shared" si="1"/>
        <v>153750</v>
      </c>
      <c r="M36" s="64" t="s">
        <v>411</v>
      </c>
      <c r="N36" s="64" t="s">
        <v>456</v>
      </c>
      <c r="O36" s="67" t="s">
        <v>458</v>
      </c>
      <c r="P36" s="67" t="s">
        <v>1</v>
      </c>
    </row>
    <row r="37" spans="1:16" s="71" customFormat="1" ht="25.75" customHeight="1" x14ac:dyDescent="0.35">
      <c r="A37" s="64">
        <f>IF(B37&lt;&gt;"",SUBTOTAL(3,$B$8:B37),0)</f>
        <v>30</v>
      </c>
      <c r="B37" s="101" t="s">
        <v>247</v>
      </c>
      <c r="C37" s="64" t="s">
        <v>69</v>
      </c>
      <c r="D37" s="65" t="s">
        <v>331</v>
      </c>
      <c r="E37" s="66" t="s">
        <v>188</v>
      </c>
      <c r="F37" s="64">
        <v>2</v>
      </c>
      <c r="G37" s="67" t="s">
        <v>330</v>
      </c>
      <c r="H37" s="68">
        <v>3</v>
      </c>
      <c r="I37" s="69">
        <v>102500</v>
      </c>
      <c r="J37" s="70">
        <f t="shared" si="0"/>
        <v>307500</v>
      </c>
      <c r="K37" s="70"/>
      <c r="L37" s="70">
        <f t="shared" si="1"/>
        <v>307500</v>
      </c>
      <c r="M37" s="64" t="s">
        <v>411</v>
      </c>
      <c r="N37" s="64" t="s">
        <v>454</v>
      </c>
      <c r="O37" s="67" t="s">
        <v>458</v>
      </c>
      <c r="P37" s="67" t="s">
        <v>1</v>
      </c>
    </row>
    <row r="38" spans="1:16" s="71" customFormat="1" ht="25.75" customHeight="1" x14ac:dyDescent="0.35">
      <c r="A38" s="64">
        <f>IF(B38&lt;&gt;"",SUBTOTAL(3,$B$8:B38),0)</f>
        <v>31</v>
      </c>
      <c r="B38" s="101" t="s">
        <v>248</v>
      </c>
      <c r="C38" s="64" t="s">
        <v>69</v>
      </c>
      <c r="D38" s="65" t="s">
        <v>332</v>
      </c>
      <c r="E38" s="66" t="s">
        <v>188</v>
      </c>
      <c r="F38" s="64">
        <v>2</v>
      </c>
      <c r="G38" s="67" t="s">
        <v>333</v>
      </c>
      <c r="H38" s="68">
        <v>37</v>
      </c>
      <c r="I38" s="69">
        <v>102500</v>
      </c>
      <c r="J38" s="70">
        <f t="shared" si="0"/>
        <v>3792500</v>
      </c>
      <c r="K38" s="70"/>
      <c r="L38" s="70">
        <f t="shared" si="1"/>
        <v>3792500</v>
      </c>
      <c r="M38" s="64" t="s">
        <v>415</v>
      </c>
      <c r="N38" s="64" t="s">
        <v>103</v>
      </c>
      <c r="O38" s="67" t="s">
        <v>462</v>
      </c>
      <c r="P38" s="67" t="s">
        <v>1</v>
      </c>
    </row>
    <row r="39" spans="1:16" s="71" customFormat="1" ht="25.75" customHeight="1" x14ac:dyDescent="0.35">
      <c r="A39" s="64">
        <f>IF(B39&lt;&gt;"",SUBTOTAL(3,$B$8:B39),0)</f>
        <v>32</v>
      </c>
      <c r="B39" s="101" t="s">
        <v>248</v>
      </c>
      <c r="C39" s="64" t="s">
        <v>69</v>
      </c>
      <c r="D39" s="65" t="s">
        <v>332</v>
      </c>
      <c r="E39" s="66" t="s">
        <v>188</v>
      </c>
      <c r="F39" s="64">
        <v>2</v>
      </c>
      <c r="G39" s="67" t="s">
        <v>333</v>
      </c>
      <c r="H39" s="68">
        <v>8</v>
      </c>
      <c r="I39" s="69">
        <v>102500</v>
      </c>
      <c r="J39" s="70">
        <f t="shared" si="0"/>
        <v>820000</v>
      </c>
      <c r="K39" s="70"/>
      <c r="L39" s="70">
        <f t="shared" si="1"/>
        <v>820000</v>
      </c>
      <c r="M39" s="64" t="s">
        <v>415</v>
      </c>
      <c r="N39" s="64" t="s">
        <v>106</v>
      </c>
      <c r="O39" s="67" t="s">
        <v>462</v>
      </c>
      <c r="P39" s="67" t="s">
        <v>1</v>
      </c>
    </row>
    <row r="40" spans="1:16" s="71" customFormat="1" ht="25.75" customHeight="1" x14ac:dyDescent="0.35">
      <c r="A40" s="64">
        <f>IF(B40&lt;&gt;"",SUBTOTAL(3,$B$8:B40),0)</f>
        <v>33</v>
      </c>
      <c r="B40" s="101" t="s">
        <v>248</v>
      </c>
      <c r="C40" s="64" t="s">
        <v>69</v>
      </c>
      <c r="D40" s="65" t="s">
        <v>332</v>
      </c>
      <c r="E40" s="66" t="s">
        <v>188</v>
      </c>
      <c r="F40" s="64">
        <v>2</v>
      </c>
      <c r="G40" s="67" t="s">
        <v>333</v>
      </c>
      <c r="H40" s="68">
        <v>0.8</v>
      </c>
      <c r="I40" s="69">
        <v>102500</v>
      </c>
      <c r="J40" s="70">
        <f t="shared" si="0"/>
        <v>82000</v>
      </c>
      <c r="K40" s="70"/>
      <c r="L40" s="70">
        <f t="shared" si="1"/>
        <v>82000</v>
      </c>
      <c r="M40" s="64" t="s">
        <v>415</v>
      </c>
      <c r="N40" s="64" t="s">
        <v>104</v>
      </c>
      <c r="O40" s="67" t="s">
        <v>462</v>
      </c>
      <c r="P40" s="67" t="s">
        <v>1</v>
      </c>
    </row>
    <row r="41" spans="1:16" s="71" customFormat="1" ht="25.75" customHeight="1" x14ac:dyDescent="0.35">
      <c r="A41" s="64">
        <f>IF(B41&lt;&gt;"",SUBTOTAL(3,$B$8:B41),0)</f>
        <v>34</v>
      </c>
      <c r="B41" s="101" t="s">
        <v>248</v>
      </c>
      <c r="C41" s="64" t="s">
        <v>69</v>
      </c>
      <c r="D41" s="65" t="s">
        <v>332</v>
      </c>
      <c r="E41" s="66" t="s">
        <v>188</v>
      </c>
      <c r="F41" s="64">
        <v>2</v>
      </c>
      <c r="G41" s="67" t="s">
        <v>333</v>
      </c>
      <c r="H41" s="68">
        <v>2.1</v>
      </c>
      <c r="I41" s="69">
        <v>102500</v>
      </c>
      <c r="J41" s="70">
        <f t="shared" si="0"/>
        <v>215250</v>
      </c>
      <c r="K41" s="70"/>
      <c r="L41" s="70">
        <f t="shared" si="1"/>
        <v>215250</v>
      </c>
      <c r="M41" s="64" t="s">
        <v>415</v>
      </c>
      <c r="N41" s="64" t="s">
        <v>105</v>
      </c>
      <c r="O41" s="67" t="s">
        <v>462</v>
      </c>
      <c r="P41" s="67" t="s">
        <v>1</v>
      </c>
    </row>
    <row r="42" spans="1:16" s="71" customFormat="1" ht="25.75" customHeight="1" x14ac:dyDescent="0.35">
      <c r="A42" s="64">
        <f>IF(B42&lt;&gt;"",SUBTOTAL(3,$B$8:B42),0)</f>
        <v>35</v>
      </c>
      <c r="B42" s="101" t="s">
        <v>249</v>
      </c>
      <c r="C42" s="64" t="s">
        <v>44</v>
      </c>
      <c r="D42" s="65" t="s">
        <v>334</v>
      </c>
      <c r="E42" s="66" t="s">
        <v>100</v>
      </c>
      <c r="F42" s="64">
        <v>2</v>
      </c>
      <c r="G42" s="67" t="s">
        <v>145</v>
      </c>
      <c r="H42" s="68">
        <v>33</v>
      </c>
      <c r="I42" s="69">
        <v>102500</v>
      </c>
      <c r="J42" s="70">
        <f t="shared" si="0"/>
        <v>3382500</v>
      </c>
      <c r="K42" s="70"/>
      <c r="L42" s="70">
        <f t="shared" si="1"/>
        <v>3382500</v>
      </c>
      <c r="M42" s="64" t="s">
        <v>207</v>
      </c>
      <c r="N42" s="64" t="s">
        <v>103</v>
      </c>
      <c r="O42" s="67" t="s">
        <v>145</v>
      </c>
      <c r="P42" s="67" t="s">
        <v>1</v>
      </c>
    </row>
    <row r="43" spans="1:16" s="71" customFormat="1" ht="25.75" customHeight="1" x14ac:dyDescent="0.35">
      <c r="A43" s="64">
        <f>IF(B43&lt;&gt;"",SUBTOTAL(3,$B$8:B43),0)</f>
        <v>36</v>
      </c>
      <c r="B43" s="101" t="s">
        <v>249</v>
      </c>
      <c r="C43" s="64" t="s">
        <v>44</v>
      </c>
      <c r="D43" s="65" t="s">
        <v>334</v>
      </c>
      <c r="E43" s="66" t="s">
        <v>100</v>
      </c>
      <c r="F43" s="64">
        <v>2</v>
      </c>
      <c r="G43" s="67" t="s">
        <v>145</v>
      </c>
      <c r="H43" s="68">
        <v>12</v>
      </c>
      <c r="I43" s="69">
        <v>102500</v>
      </c>
      <c r="J43" s="70">
        <f t="shared" si="0"/>
        <v>1230000</v>
      </c>
      <c r="K43" s="70"/>
      <c r="L43" s="70">
        <f t="shared" si="1"/>
        <v>1230000</v>
      </c>
      <c r="M43" s="64" t="s">
        <v>207</v>
      </c>
      <c r="N43" s="64" t="s">
        <v>106</v>
      </c>
      <c r="O43" s="67" t="s">
        <v>145</v>
      </c>
      <c r="P43" s="67" t="s">
        <v>1</v>
      </c>
    </row>
    <row r="44" spans="1:16" s="71" customFormat="1" ht="25.75" customHeight="1" x14ac:dyDescent="0.35">
      <c r="A44" s="64">
        <f>IF(B44&lt;&gt;"",SUBTOTAL(3,$B$8:B44),0)</f>
        <v>37</v>
      </c>
      <c r="B44" s="101" t="s">
        <v>249</v>
      </c>
      <c r="C44" s="64" t="s">
        <v>44</v>
      </c>
      <c r="D44" s="65" t="s">
        <v>334</v>
      </c>
      <c r="E44" s="66" t="s">
        <v>100</v>
      </c>
      <c r="F44" s="64">
        <v>2</v>
      </c>
      <c r="G44" s="67" t="s">
        <v>145</v>
      </c>
      <c r="H44" s="68">
        <v>12</v>
      </c>
      <c r="I44" s="69">
        <v>102500</v>
      </c>
      <c r="J44" s="70">
        <f t="shared" si="0"/>
        <v>1230000</v>
      </c>
      <c r="K44" s="70"/>
      <c r="L44" s="70">
        <f t="shared" si="1"/>
        <v>1230000</v>
      </c>
      <c r="M44" s="64" t="s">
        <v>207</v>
      </c>
      <c r="N44" s="64" t="s">
        <v>106</v>
      </c>
      <c r="O44" s="67" t="s">
        <v>145</v>
      </c>
      <c r="P44" s="67" t="s">
        <v>1</v>
      </c>
    </row>
    <row r="45" spans="1:16" s="71" customFormat="1" ht="25.75" customHeight="1" x14ac:dyDescent="0.35">
      <c r="A45" s="64">
        <f>IF(B45&lt;&gt;"",SUBTOTAL(3,$B$8:B45),0)</f>
        <v>38</v>
      </c>
      <c r="B45" s="101" t="s">
        <v>249</v>
      </c>
      <c r="C45" s="64" t="s">
        <v>44</v>
      </c>
      <c r="D45" s="65" t="s">
        <v>334</v>
      </c>
      <c r="E45" s="66" t="s">
        <v>100</v>
      </c>
      <c r="F45" s="64">
        <v>2</v>
      </c>
      <c r="G45" s="67" t="s">
        <v>145</v>
      </c>
      <c r="H45" s="68">
        <v>1.6</v>
      </c>
      <c r="I45" s="69">
        <v>102500</v>
      </c>
      <c r="J45" s="70">
        <f t="shared" si="0"/>
        <v>164000</v>
      </c>
      <c r="K45" s="70"/>
      <c r="L45" s="70">
        <f t="shared" si="1"/>
        <v>164000</v>
      </c>
      <c r="M45" s="64" t="s">
        <v>207</v>
      </c>
      <c r="N45" s="64" t="s">
        <v>104</v>
      </c>
      <c r="O45" s="67" t="s">
        <v>145</v>
      </c>
      <c r="P45" s="67" t="s">
        <v>1</v>
      </c>
    </row>
    <row r="46" spans="1:16" s="71" customFormat="1" ht="25.75" customHeight="1" x14ac:dyDescent="0.35">
      <c r="A46" s="64">
        <f>IF(B46&lt;&gt;"",SUBTOTAL(3,$B$8:B46),0)</f>
        <v>39</v>
      </c>
      <c r="B46" s="101" t="s">
        <v>249</v>
      </c>
      <c r="C46" s="64" t="s">
        <v>44</v>
      </c>
      <c r="D46" s="65" t="s">
        <v>334</v>
      </c>
      <c r="E46" s="66" t="s">
        <v>100</v>
      </c>
      <c r="F46" s="64">
        <v>2</v>
      </c>
      <c r="G46" s="67" t="s">
        <v>145</v>
      </c>
      <c r="H46" s="68">
        <v>4</v>
      </c>
      <c r="I46" s="69">
        <v>102500</v>
      </c>
      <c r="J46" s="70">
        <f t="shared" si="0"/>
        <v>410000</v>
      </c>
      <c r="K46" s="70"/>
      <c r="L46" s="70">
        <f t="shared" si="1"/>
        <v>410000</v>
      </c>
      <c r="M46" s="64" t="s">
        <v>207</v>
      </c>
      <c r="N46" s="64" t="s">
        <v>105</v>
      </c>
      <c r="O46" s="67" t="s">
        <v>145</v>
      </c>
      <c r="P46" s="67" t="s">
        <v>1</v>
      </c>
    </row>
    <row r="47" spans="1:16" s="71" customFormat="1" ht="25.75" customHeight="1" x14ac:dyDescent="0.35">
      <c r="A47" s="64">
        <f>IF(B47&lt;&gt;"",SUBTOTAL(3,$B$8:B47),0)</f>
        <v>40</v>
      </c>
      <c r="B47" s="101" t="s">
        <v>61</v>
      </c>
      <c r="C47" s="64" t="s">
        <v>44</v>
      </c>
      <c r="D47" s="65" t="s">
        <v>82</v>
      </c>
      <c r="E47" s="66" t="s">
        <v>335</v>
      </c>
      <c r="F47" s="64">
        <v>3</v>
      </c>
      <c r="G47" s="67" t="s">
        <v>29</v>
      </c>
      <c r="H47" s="68">
        <v>33</v>
      </c>
      <c r="I47" s="69">
        <v>102500</v>
      </c>
      <c r="J47" s="70">
        <f t="shared" si="0"/>
        <v>3382500</v>
      </c>
      <c r="K47" s="70"/>
      <c r="L47" s="70">
        <f t="shared" si="1"/>
        <v>3382500</v>
      </c>
      <c r="M47" s="64" t="s">
        <v>52</v>
      </c>
      <c r="N47" s="64" t="s">
        <v>103</v>
      </c>
      <c r="O47" s="67" t="s">
        <v>53</v>
      </c>
      <c r="P47" s="67" t="s">
        <v>1</v>
      </c>
    </row>
    <row r="48" spans="1:16" s="71" customFormat="1" ht="25.75" customHeight="1" x14ac:dyDescent="0.35">
      <c r="A48" s="64">
        <f>IF(B48&lt;&gt;"",SUBTOTAL(3,$B$8:B48),0)</f>
        <v>41</v>
      </c>
      <c r="B48" s="101" t="s">
        <v>61</v>
      </c>
      <c r="C48" s="64" t="s">
        <v>44</v>
      </c>
      <c r="D48" s="65" t="s">
        <v>82</v>
      </c>
      <c r="E48" s="66" t="s">
        <v>335</v>
      </c>
      <c r="F48" s="64">
        <v>3</v>
      </c>
      <c r="G48" s="67" t="s">
        <v>29</v>
      </c>
      <c r="H48" s="68">
        <v>1.3</v>
      </c>
      <c r="I48" s="69">
        <v>102500</v>
      </c>
      <c r="J48" s="70">
        <f t="shared" si="0"/>
        <v>133250</v>
      </c>
      <c r="K48" s="70"/>
      <c r="L48" s="70">
        <f t="shared" si="1"/>
        <v>133250</v>
      </c>
      <c r="M48" s="64" t="s">
        <v>52</v>
      </c>
      <c r="N48" s="64" t="s">
        <v>104</v>
      </c>
      <c r="O48" s="67" t="s">
        <v>53</v>
      </c>
      <c r="P48" s="67" t="s">
        <v>1</v>
      </c>
    </row>
    <row r="49" spans="1:16" s="71" customFormat="1" ht="25.75" customHeight="1" x14ac:dyDescent="0.35">
      <c r="A49" s="64">
        <f>IF(B49&lt;&gt;"",SUBTOTAL(3,$B$8:B49),0)</f>
        <v>42</v>
      </c>
      <c r="B49" s="101" t="s">
        <v>61</v>
      </c>
      <c r="C49" s="64" t="s">
        <v>44</v>
      </c>
      <c r="D49" s="65" t="s">
        <v>82</v>
      </c>
      <c r="E49" s="66" t="s">
        <v>335</v>
      </c>
      <c r="F49" s="64">
        <v>3</v>
      </c>
      <c r="G49" s="67" t="s">
        <v>29</v>
      </c>
      <c r="H49" s="68">
        <v>3.2</v>
      </c>
      <c r="I49" s="69">
        <v>102500</v>
      </c>
      <c r="J49" s="70">
        <f t="shared" si="0"/>
        <v>328000</v>
      </c>
      <c r="K49" s="70"/>
      <c r="L49" s="70">
        <f t="shared" si="1"/>
        <v>328000</v>
      </c>
      <c r="M49" s="64" t="s">
        <v>52</v>
      </c>
      <c r="N49" s="64" t="s">
        <v>105</v>
      </c>
      <c r="O49" s="67" t="s">
        <v>53</v>
      </c>
      <c r="P49" s="67" t="s">
        <v>1</v>
      </c>
    </row>
    <row r="50" spans="1:16" s="71" customFormat="1" ht="25.75" customHeight="1" x14ac:dyDescent="0.35">
      <c r="A50" s="64">
        <f>IF(B50&lt;&gt;"",SUBTOTAL(3,$B$8:B50),0)</f>
        <v>43</v>
      </c>
      <c r="B50" s="101" t="s">
        <v>156</v>
      </c>
      <c r="C50" s="64" t="s">
        <v>69</v>
      </c>
      <c r="D50" s="65" t="s">
        <v>175</v>
      </c>
      <c r="E50" s="66" t="s">
        <v>76</v>
      </c>
      <c r="F50" s="64">
        <v>3</v>
      </c>
      <c r="G50" s="67" t="s">
        <v>29</v>
      </c>
      <c r="H50" s="68">
        <v>22</v>
      </c>
      <c r="I50" s="69">
        <v>102500</v>
      </c>
      <c r="J50" s="70">
        <f t="shared" si="0"/>
        <v>2255000</v>
      </c>
      <c r="K50" s="70"/>
      <c r="L50" s="70">
        <f t="shared" si="1"/>
        <v>2255000</v>
      </c>
      <c r="M50" s="64" t="s">
        <v>52</v>
      </c>
      <c r="N50" s="64" t="s">
        <v>103</v>
      </c>
      <c r="O50" s="67" t="s">
        <v>53</v>
      </c>
      <c r="P50" s="67" t="s">
        <v>1</v>
      </c>
    </row>
    <row r="51" spans="1:16" s="71" customFormat="1" ht="25.75" customHeight="1" x14ac:dyDescent="0.35">
      <c r="A51" s="64">
        <f>IF(B51&lt;&gt;"",SUBTOTAL(3,$B$8:B51),0)</f>
        <v>44</v>
      </c>
      <c r="B51" s="101" t="s">
        <v>156</v>
      </c>
      <c r="C51" s="64" t="s">
        <v>69</v>
      </c>
      <c r="D51" s="65" t="s">
        <v>175</v>
      </c>
      <c r="E51" s="66" t="s">
        <v>76</v>
      </c>
      <c r="F51" s="64">
        <v>3</v>
      </c>
      <c r="G51" s="67" t="s">
        <v>29</v>
      </c>
      <c r="H51" s="68">
        <v>1.6</v>
      </c>
      <c r="I51" s="69">
        <v>102500</v>
      </c>
      <c r="J51" s="70">
        <f t="shared" si="0"/>
        <v>164000</v>
      </c>
      <c r="K51" s="70"/>
      <c r="L51" s="70">
        <f t="shared" si="1"/>
        <v>164000</v>
      </c>
      <c r="M51" s="64" t="s">
        <v>52</v>
      </c>
      <c r="N51" s="64" t="s">
        <v>104</v>
      </c>
      <c r="O51" s="67" t="s">
        <v>53</v>
      </c>
      <c r="P51" s="67" t="s">
        <v>1</v>
      </c>
    </row>
    <row r="52" spans="1:16" s="71" customFormat="1" ht="25.75" customHeight="1" x14ac:dyDescent="0.35">
      <c r="A52" s="64">
        <f>IF(B52&lt;&gt;"",SUBTOTAL(3,$B$8:B52),0)</f>
        <v>45</v>
      </c>
      <c r="B52" s="101" t="s">
        <v>156</v>
      </c>
      <c r="C52" s="64" t="s">
        <v>69</v>
      </c>
      <c r="D52" s="65" t="s">
        <v>175</v>
      </c>
      <c r="E52" s="66" t="s">
        <v>76</v>
      </c>
      <c r="F52" s="64">
        <v>3</v>
      </c>
      <c r="G52" s="67" t="s">
        <v>29</v>
      </c>
      <c r="H52" s="68">
        <v>4.0999999999999996</v>
      </c>
      <c r="I52" s="69">
        <v>102500</v>
      </c>
      <c r="J52" s="70">
        <f t="shared" si="0"/>
        <v>420249.99999999994</v>
      </c>
      <c r="K52" s="70"/>
      <c r="L52" s="70">
        <f t="shared" si="1"/>
        <v>420249.99999999994</v>
      </c>
      <c r="M52" s="64" t="s">
        <v>52</v>
      </c>
      <c r="N52" s="64" t="s">
        <v>105</v>
      </c>
      <c r="O52" s="67" t="s">
        <v>53</v>
      </c>
      <c r="P52" s="67" t="s">
        <v>1</v>
      </c>
    </row>
    <row r="53" spans="1:16" s="71" customFormat="1" ht="25.75" customHeight="1" x14ac:dyDescent="0.35">
      <c r="A53" s="64">
        <f>IF(B53&lt;&gt;"",SUBTOTAL(3,$B$8:B53),0)</f>
        <v>46</v>
      </c>
      <c r="B53" s="101" t="s">
        <v>250</v>
      </c>
      <c r="C53" s="64" t="s">
        <v>69</v>
      </c>
      <c r="D53" s="65" t="s">
        <v>336</v>
      </c>
      <c r="E53" s="66" t="s">
        <v>194</v>
      </c>
      <c r="F53" s="64">
        <v>3</v>
      </c>
      <c r="G53" s="67" t="s">
        <v>29</v>
      </c>
      <c r="H53" s="68">
        <v>22</v>
      </c>
      <c r="I53" s="69">
        <v>102500</v>
      </c>
      <c r="J53" s="70">
        <f t="shared" si="0"/>
        <v>2255000</v>
      </c>
      <c r="K53" s="70"/>
      <c r="L53" s="70">
        <f t="shared" si="1"/>
        <v>2255000</v>
      </c>
      <c r="M53" s="64" t="s">
        <v>110</v>
      </c>
      <c r="N53" s="64" t="s">
        <v>103</v>
      </c>
      <c r="O53" s="67" t="s">
        <v>127</v>
      </c>
      <c r="P53" s="67" t="s">
        <v>1</v>
      </c>
    </row>
    <row r="54" spans="1:16" s="71" customFormat="1" ht="25.75" customHeight="1" x14ac:dyDescent="0.35">
      <c r="A54" s="64">
        <f>IF(B54&lt;&gt;"",SUBTOTAL(3,$B$8:B54),0)</f>
        <v>47</v>
      </c>
      <c r="B54" s="101" t="s">
        <v>250</v>
      </c>
      <c r="C54" s="64" t="s">
        <v>69</v>
      </c>
      <c r="D54" s="65" t="s">
        <v>336</v>
      </c>
      <c r="E54" s="66" t="s">
        <v>194</v>
      </c>
      <c r="F54" s="64">
        <v>3</v>
      </c>
      <c r="G54" s="67" t="s">
        <v>29</v>
      </c>
      <c r="H54" s="68">
        <v>8</v>
      </c>
      <c r="I54" s="69">
        <v>102500</v>
      </c>
      <c r="J54" s="70">
        <f t="shared" si="0"/>
        <v>820000</v>
      </c>
      <c r="K54" s="70"/>
      <c r="L54" s="70">
        <f t="shared" si="1"/>
        <v>820000</v>
      </c>
      <c r="M54" s="64" t="s">
        <v>110</v>
      </c>
      <c r="N54" s="64" t="s">
        <v>106</v>
      </c>
      <c r="O54" s="67" t="s">
        <v>127</v>
      </c>
      <c r="P54" s="67" t="s">
        <v>1</v>
      </c>
    </row>
    <row r="55" spans="1:16" s="71" customFormat="1" ht="25.75" customHeight="1" x14ac:dyDescent="0.35">
      <c r="A55" s="64">
        <f>IF(B55&lt;&gt;"",SUBTOTAL(3,$B$8:B55),0)</f>
        <v>48</v>
      </c>
      <c r="B55" s="101" t="s">
        <v>250</v>
      </c>
      <c r="C55" s="64" t="s">
        <v>69</v>
      </c>
      <c r="D55" s="65" t="s">
        <v>336</v>
      </c>
      <c r="E55" s="66" t="s">
        <v>194</v>
      </c>
      <c r="F55" s="64">
        <v>3</v>
      </c>
      <c r="G55" s="67" t="s">
        <v>29</v>
      </c>
      <c r="H55" s="68">
        <v>1.8</v>
      </c>
      <c r="I55" s="69">
        <v>102500</v>
      </c>
      <c r="J55" s="70">
        <f t="shared" si="0"/>
        <v>184500</v>
      </c>
      <c r="K55" s="70"/>
      <c r="L55" s="70">
        <f t="shared" si="1"/>
        <v>184500</v>
      </c>
      <c r="M55" s="64" t="s">
        <v>110</v>
      </c>
      <c r="N55" s="64" t="s">
        <v>104</v>
      </c>
      <c r="O55" s="67" t="s">
        <v>127</v>
      </c>
      <c r="P55" s="67" t="s">
        <v>1</v>
      </c>
    </row>
    <row r="56" spans="1:16" s="71" customFormat="1" ht="25.75" customHeight="1" x14ac:dyDescent="0.35">
      <c r="A56" s="64">
        <f>IF(B56&lt;&gt;"",SUBTOTAL(3,$B$8:B56),0)</f>
        <v>49</v>
      </c>
      <c r="B56" s="101" t="s">
        <v>250</v>
      </c>
      <c r="C56" s="64" t="s">
        <v>69</v>
      </c>
      <c r="D56" s="65" t="s">
        <v>336</v>
      </c>
      <c r="E56" s="66" t="s">
        <v>194</v>
      </c>
      <c r="F56" s="64">
        <v>3</v>
      </c>
      <c r="G56" s="67" t="s">
        <v>29</v>
      </c>
      <c r="H56" s="68">
        <v>4.5999999999999996</v>
      </c>
      <c r="I56" s="69">
        <v>102500</v>
      </c>
      <c r="J56" s="70">
        <f t="shared" si="0"/>
        <v>471499.99999999994</v>
      </c>
      <c r="K56" s="70"/>
      <c r="L56" s="70">
        <f t="shared" si="1"/>
        <v>471499.99999999994</v>
      </c>
      <c r="M56" s="64" t="s">
        <v>110</v>
      </c>
      <c r="N56" s="64" t="s">
        <v>105</v>
      </c>
      <c r="O56" s="67" t="s">
        <v>127</v>
      </c>
      <c r="P56" s="67" t="s">
        <v>1</v>
      </c>
    </row>
    <row r="57" spans="1:16" s="71" customFormat="1" ht="25.75" customHeight="1" x14ac:dyDescent="0.35">
      <c r="A57" s="64">
        <f>IF(B57&lt;&gt;"",SUBTOTAL(3,$B$8:B57),0)</f>
        <v>50</v>
      </c>
      <c r="B57" s="101" t="s">
        <v>157</v>
      </c>
      <c r="C57" s="64" t="s">
        <v>69</v>
      </c>
      <c r="D57" s="65" t="s">
        <v>93</v>
      </c>
      <c r="E57" s="66" t="s">
        <v>70</v>
      </c>
      <c r="F57" s="64">
        <v>3</v>
      </c>
      <c r="G57" s="67" t="s">
        <v>29</v>
      </c>
      <c r="H57" s="68">
        <v>8</v>
      </c>
      <c r="I57" s="69">
        <v>102500</v>
      </c>
      <c r="J57" s="70">
        <f t="shared" si="0"/>
        <v>820000</v>
      </c>
      <c r="K57" s="70">
        <v>820000</v>
      </c>
      <c r="L57" s="70">
        <f t="shared" si="1"/>
        <v>0</v>
      </c>
      <c r="M57" s="64" t="s">
        <v>52</v>
      </c>
      <c r="N57" s="64" t="s">
        <v>106</v>
      </c>
      <c r="O57" s="67" t="s">
        <v>53</v>
      </c>
      <c r="P57" s="67" t="s">
        <v>1</v>
      </c>
    </row>
    <row r="58" spans="1:16" s="71" customFormat="1" ht="25.75" customHeight="1" x14ac:dyDescent="0.35">
      <c r="A58" s="64">
        <f>IF(B58&lt;&gt;"",SUBTOTAL(3,$B$8:B58),0)</f>
        <v>51</v>
      </c>
      <c r="B58" s="101" t="s">
        <v>157</v>
      </c>
      <c r="C58" s="64" t="s">
        <v>69</v>
      </c>
      <c r="D58" s="65" t="s">
        <v>93</v>
      </c>
      <c r="E58" s="66" t="s">
        <v>70</v>
      </c>
      <c r="F58" s="64">
        <v>3</v>
      </c>
      <c r="G58" s="67" t="s">
        <v>29</v>
      </c>
      <c r="H58" s="68">
        <v>8</v>
      </c>
      <c r="I58" s="69">
        <v>102500</v>
      </c>
      <c r="J58" s="70">
        <f t="shared" si="0"/>
        <v>820000</v>
      </c>
      <c r="K58" s="70">
        <v>820000</v>
      </c>
      <c r="L58" s="70">
        <f t="shared" si="1"/>
        <v>0</v>
      </c>
      <c r="M58" s="64" t="s">
        <v>52</v>
      </c>
      <c r="N58" s="64" t="s">
        <v>106</v>
      </c>
      <c r="O58" s="67" t="s">
        <v>53</v>
      </c>
      <c r="P58" s="67" t="s">
        <v>1</v>
      </c>
    </row>
    <row r="59" spans="1:16" s="71" customFormat="1" ht="25.75" customHeight="1" x14ac:dyDescent="0.35">
      <c r="A59" s="64">
        <f>IF(B59&lt;&gt;"",SUBTOTAL(3,$B$8:B59),0)</f>
        <v>52</v>
      </c>
      <c r="B59" s="101" t="s">
        <v>251</v>
      </c>
      <c r="C59" s="64" t="s">
        <v>69</v>
      </c>
      <c r="D59" s="65" t="s">
        <v>85</v>
      </c>
      <c r="E59" s="66" t="s">
        <v>337</v>
      </c>
      <c r="F59" s="64">
        <v>3</v>
      </c>
      <c r="G59" s="67" t="s">
        <v>29</v>
      </c>
      <c r="H59" s="68">
        <v>30</v>
      </c>
      <c r="I59" s="69">
        <v>102500</v>
      </c>
      <c r="J59" s="70">
        <f t="shared" si="0"/>
        <v>3075000</v>
      </c>
      <c r="K59" s="70"/>
      <c r="L59" s="70">
        <f t="shared" si="1"/>
        <v>3075000</v>
      </c>
      <c r="M59" s="64" t="s">
        <v>416</v>
      </c>
      <c r="N59" s="64" t="s">
        <v>103</v>
      </c>
      <c r="O59" s="67" t="s">
        <v>127</v>
      </c>
      <c r="P59" s="67" t="s">
        <v>1</v>
      </c>
    </row>
    <row r="60" spans="1:16" s="71" customFormat="1" ht="25.75" customHeight="1" x14ac:dyDescent="0.35">
      <c r="A60" s="64">
        <f>IF(B60&lt;&gt;"",SUBTOTAL(3,$B$8:B60),0)</f>
        <v>53</v>
      </c>
      <c r="B60" s="101" t="s">
        <v>251</v>
      </c>
      <c r="C60" s="64" t="s">
        <v>69</v>
      </c>
      <c r="D60" s="65" t="s">
        <v>85</v>
      </c>
      <c r="E60" s="66" t="s">
        <v>337</v>
      </c>
      <c r="F60" s="64">
        <v>3</v>
      </c>
      <c r="G60" s="67" t="s">
        <v>29</v>
      </c>
      <c r="H60" s="68">
        <v>15</v>
      </c>
      <c r="I60" s="69">
        <v>102500</v>
      </c>
      <c r="J60" s="70">
        <f t="shared" si="0"/>
        <v>1537500</v>
      </c>
      <c r="K60" s="70"/>
      <c r="L60" s="70">
        <f t="shared" si="1"/>
        <v>1537500</v>
      </c>
      <c r="M60" s="64" t="s">
        <v>416</v>
      </c>
      <c r="N60" s="64" t="s">
        <v>106</v>
      </c>
      <c r="O60" s="67" t="s">
        <v>127</v>
      </c>
      <c r="P60" s="67" t="s">
        <v>1</v>
      </c>
    </row>
    <row r="61" spans="1:16" s="71" customFormat="1" ht="25.75" customHeight="1" x14ac:dyDescent="0.35">
      <c r="A61" s="64">
        <f>IF(B61&lt;&gt;"",SUBTOTAL(3,$B$8:B61),0)</f>
        <v>54</v>
      </c>
      <c r="B61" s="101" t="s">
        <v>251</v>
      </c>
      <c r="C61" s="64" t="s">
        <v>69</v>
      </c>
      <c r="D61" s="65" t="s">
        <v>85</v>
      </c>
      <c r="E61" s="66" t="s">
        <v>337</v>
      </c>
      <c r="F61" s="64">
        <v>3</v>
      </c>
      <c r="G61" s="67" t="s">
        <v>29</v>
      </c>
      <c r="H61" s="68">
        <v>15</v>
      </c>
      <c r="I61" s="69">
        <v>102500</v>
      </c>
      <c r="J61" s="70">
        <f t="shared" si="0"/>
        <v>1537500</v>
      </c>
      <c r="K61" s="70"/>
      <c r="L61" s="70">
        <f t="shared" si="1"/>
        <v>1537500</v>
      </c>
      <c r="M61" s="64" t="s">
        <v>416</v>
      </c>
      <c r="N61" s="64" t="s">
        <v>106</v>
      </c>
      <c r="O61" s="67" t="s">
        <v>127</v>
      </c>
      <c r="P61" s="67" t="s">
        <v>1</v>
      </c>
    </row>
    <row r="62" spans="1:16" s="71" customFormat="1" ht="25.75" customHeight="1" x14ac:dyDescent="0.35">
      <c r="A62" s="64">
        <f>IF(B62&lt;&gt;"",SUBTOTAL(3,$B$8:B62),0)</f>
        <v>55</v>
      </c>
      <c r="B62" s="101" t="s">
        <v>251</v>
      </c>
      <c r="C62" s="64" t="s">
        <v>69</v>
      </c>
      <c r="D62" s="65" t="s">
        <v>85</v>
      </c>
      <c r="E62" s="66" t="s">
        <v>337</v>
      </c>
      <c r="F62" s="64">
        <v>3</v>
      </c>
      <c r="G62" s="67" t="s">
        <v>29</v>
      </c>
      <c r="H62" s="68">
        <v>1.2</v>
      </c>
      <c r="I62" s="69">
        <v>102500</v>
      </c>
      <c r="J62" s="70">
        <f t="shared" si="0"/>
        <v>123000</v>
      </c>
      <c r="K62" s="70"/>
      <c r="L62" s="70">
        <f t="shared" si="1"/>
        <v>123000</v>
      </c>
      <c r="M62" s="64" t="s">
        <v>416</v>
      </c>
      <c r="N62" s="64" t="s">
        <v>104</v>
      </c>
      <c r="O62" s="67" t="s">
        <v>127</v>
      </c>
      <c r="P62" s="67" t="s">
        <v>1</v>
      </c>
    </row>
    <row r="63" spans="1:16" s="71" customFormat="1" ht="25.75" customHeight="1" x14ac:dyDescent="0.35">
      <c r="A63" s="64">
        <f>IF(B63&lt;&gt;"",SUBTOTAL(3,$B$8:B63),0)</f>
        <v>56</v>
      </c>
      <c r="B63" s="101" t="s">
        <v>251</v>
      </c>
      <c r="C63" s="64" t="s">
        <v>69</v>
      </c>
      <c r="D63" s="65" t="s">
        <v>85</v>
      </c>
      <c r="E63" s="66" t="s">
        <v>337</v>
      </c>
      <c r="F63" s="64">
        <v>3</v>
      </c>
      <c r="G63" s="67" t="s">
        <v>29</v>
      </c>
      <c r="H63" s="68">
        <v>3.1</v>
      </c>
      <c r="I63" s="69">
        <v>102500</v>
      </c>
      <c r="J63" s="70">
        <f t="shared" si="0"/>
        <v>317750</v>
      </c>
      <c r="K63" s="70"/>
      <c r="L63" s="70">
        <f t="shared" si="1"/>
        <v>317750</v>
      </c>
      <c r="M63" s="64" t="s">
        <v>416</v>
      </c>
      <c r="N63" s="64" t="s">
        <v>105</v>
      </c>
      <c r="O63" s="67" t="s">
        <v>127</v>
      </c>
      <c r="P63" s="67" t="s">
        <v>1</v>
      </c>
    </row>
    <row r="64" spans="1:16" s="71" customFormat="1" ht="25.75" customHeight="1" x14ac:dyDescent="0.35">
      <c r="A64" s="64">
        <f>IF(B64&lt;&gt;"",SUBTOTAL(3,$B$8:B64),0)</f>
        <v>57</v>
      </c>
      <c r="B64" s="101" t="s">
        <v>155</v>
      </c>
      <c r="C64" s="64" t="s">
        <v>44</v>
      </c>
      <c r="D64" s="65" t="s">
        <v>173</v>
      </c>
      <c r="E64" s="66" t="s">
        <v>174</v>
      </c>
      <c r="F64" s="64">
        <v>3</v>
      </c>
      <c r="G64" s="67" t="s">
        <v>29</v>
      </c>
      <c r="H64" s="68">
        <v>12</v>
      </c>
      <c r="I64" s="69">
        <v>102500</v>
      </c>
      <c r="J64" s="70">
        <f t="shared" si="0"/>
        <v>1230000</v>
      </c>
      <c r="K64" s="70"/>
      <c r="L64" s="70">
        <f t="shared" si="1"/>
        <v>1230000</v>
      </c>
      <c r="M64" s="64" t="s">
        <v>52</v>
      </c>
      <c r="N64" s="64" t="s">
        <v>106</v>
      </c>
      <c r="O64" s="67" t="s">
        <v>53</v>
      </c>
      <c r="P64" s="67" t="s">
        <v>1</v>
      </c>
    </row>
    <row r="65" spans="1:16" s="71" customFormat="1" ht="25.75" customHeight="1" x14ac:dyDescent="0.35">
      <c r="A65" s="64">
        <f>IF(B65&lt;&gt;"",SUBTOTAL(3,$B$8:B65),0)</f>
        <v>58</v>
      </c>
      <c r="B65" s="101" t="s">
        <v>155</v>
      </c>
      <c r="C65" s="64" t="s">
        <v>44</v>
      </c>
      <c r="D65" s="65" t="s">
        <v>173</v>
      </c>
      <c r="E65" s="66" t="s">
        <v>174</v>
      </c>
      <c r="F65" s="64">
        <v>3</v>
      </c>
      <c r="G65" s="67" t="s">
        <v>29</v>
      </c>
      <c r="H65" s="68">
        <v>12</v>
      </c>
      <c r="I65" s="69">
        <v>102500</v>
      </c>
      <c r="J65" s="70">
        <f t="shared" si="0"/>
        <v>1230000</v>
      </c>
      <c r="K65" s="70"/>
      <c r="L65" s="70">
        <f t="shared" si="1"/>
        <v>1230000</v>
      </c>
      <c r="M65" s="64" t="s">
        <v>52</v>
      </c>
      <c r="N65" s="64" t="s">
        <v>106</v>
      </c>
      <c r="O65" s="67" t="s">
        <v>53</v>
      </c>
      <c r="P65" s="67" t="s">
        <v>1</v>
      </c>
    </row>
    <row r="66" spans="1:16" s="71" customFormat="1" ht="25.75" customHeight="1" x14ac:dyDescent="0.35">
      <c r="A66" s="64">
        <f>IF(B66&lt;&gt;"",SUBTOTAL(3,$B$8:B66),0)</f>
        <v>59</v>
      </c>
      <c r="B66" s="101" t="s">
        <v>252</v>
      </c>
      <c r="C66" s="64" t="s">
        <v>69</v>
      </c>
      <c r="D66" s="65" t="s">
        <v>338</v>
      </c>
      <c r="E66" s="66" t="s">
        <v>91</v>
      </c>
      <c r="F66" s="64">
        <v>3</v>
      </c>
      <c r="G66" s="67" t="s">
        <v>29</v>
      </c>
      <c r="H66" s="68">
        <v>8</v>
      </c>
      <c r="I66" s="69">
        <v>102500</v>
      </c>
      <c r="J66" s="70">
        <f t="shared" si="0"/>
        <v>820000</v>
      </c>
      <c r="K66" s="70"/>
      <c r="L66" s="70">
        <f t="shared" si="1"/>
        <v>820000</v>
      </c>
      <c r="M66" s="64" t="s">
        <v>110</v>
      </c>
      <c r="N66" s="64" t="s">
        <v>106</v>
      </c>
      <c r="O66" s="67" t="s">
        <v>127</v>
      </c>
      <c r="P66" s="67" t="s">
        <v>1</v>
      </c>
    </row>
    <row r="67" spans="1:16" s="71" customFormat="1" ht="25.75" customHeight="1" x14ac:dyDescent="0.35">
      <c r="A67" s="64">
        <f>IF(B67&lt;&gt;"",SUBTOTAL(3,$B$8:B67),0)</f>
        <v>60</v>
      </c>
      <c r="B67" s="101" t="s">
        <v>253</v>
      </c>
      <c r="C67" s="64" t="s">
        <v>69</v>
      </c>
      <c r="D67" s="65" t="s">
        <v>339</v>
      </c>
      <c r="E67" s="66" t="s">
        <v>340</v>
      </c>
      <c r="F67" s="64">
        <v>3</v>
      </c>
      <c r="G67" s="67" t="s">
        <v>341</v>
      </c>
      <c r="H67" s="68">
        <v>1.2</v>
      </c>
      <c r="I67" s="69">
        <v>102500</v>
      </c>
      <c r="J67" s="70">
        <f t="shared" si="0"/>
        <v>123000</v>
      </c>
      <c r="K67" s="70"/>
      <c r="L67" s="70">
        <f t="shared" si="1"/>
        <v>123000</v>
      </c>
      <c r="M67" s="64" t="s">
        <v>413</v>
      </c>
      <c r="N67" s="64" t="s">
        <v>456</v>
      </c>
      <c r="O67" s="67" t="s">
        <v>460</v>
      </c>
      <c r="P67" s="67" t="s">
        <v>1</v>
      </c>
    </row>
    <row r="68" spans="1:16" s="71" customFormat="1" ht="25.75" customHeight="1" x14ac:dyDescent="0.35">
      <c r="A68" s="64">
        <f>IF(B68&lt;&gt;"",SUBTOTAL(3,$B$8:B68),0)</f>
        <v>61</v>
      </c>
      <c r="B68" s="101" t="s">
        <v>254</v>
      </c>
      <c r="C68" s="64" t="s">
        <v>69</v>
      </c>
      <c r="D68" s="65" t="s">
        <v>342</v>
      </c>
      <c r="E68" s="66" t="s">
        <v>321</v>
      </c>
      <c r="F68" s="64">
        <v>3</v>
      </c>
      <c r="G68" s="67" t="s">
        <v>341</v>
      </c>
      <c r="H68" s="68">
        <v>5.5</v>
      </c>
      <c r="I68" s="69">
        <v>102500</v>
      </c>
      <c r="J68" s="70">
        <f t="shared" si="0"/>
        <v>563750</v>
      </c>
      <c r="K68" s="70"/>
      <c r="L68" s="70">
        <f t="shared" si="1"/>
        <v>563750</v>
      </c>
      <c r="M68" s="64" t="s">
        <v>413</v>
      </c>
      <c r="N68" s="64" t="s">
        <v>456</v>
      </c>
      <c r="O68" s="67" t="s">
        <v>460</v>
      </c>
      <c r="P68" s="67" t="s">
        <v>1</v>
      </c>
    </row>
    <row r="69" spans="1:16" s="71" customFormat="1" ht="25.75" customHeight="1" x14ac:dyDescent="0.35">
      <c r="A69" s="64">
        <f>IF(B69&lt;&gt;"",SUBTOTAL(3,$B$8:B69),0)</f>
        <v>62</v>
      </c>
      <c r="B69" s="101" t="s">
        <v>255</v>
      </c>
      <c r="C69" s="64" t="s">
        <v>69</v>
      </c>
      <c r="D69" s="65" t="s">
        <v>343</v>
      </c>
      <c r="E69" s="66" t="s">
        <v>83</v>
      </c>
      <c r="F69" s="64">
        <v>3</v>
      </c>
      <c r="G69" s="67" t="s">
        <v>341</v>
      </c>
      <c r="H69" s="68">
        <v>20</v>
      </c>
      <c r="I69" s="69">
        <v>102500</v>
      </c>
      <c r="J69" s="70">
        <f t="shared" si="0"/>
        <v>2050000</v>
      </c>
      <c r="K69" s="70"/>
      <c r="L69" s="70">
        <f t="shared" si="1"/>
        <v>2050000</v>
      </c>
      <c r="M69" s="64" t="s">
        <v>413</v>
      </c>
      <c r="N69" s="64" t="s">
        <v>454</v>
      </c>
      <c r="O69" s="67" t="s">
        <v>460</v>
      </c>
      <c r="P69" s="67" t="s">
        <v>1</v>
      </c>
    </row>
    <row r="70" spans="1:16" s="71" customFormat="1" ht="25.75" customHeight="1" x14ac:dyDescent="0.35">
      <c r="A70" s="64">
        <f>IF(B70&lt;&gt;"",SUBTOTAL(3,$B$8:B70),0)</f>
        <v>63</v>
      </c>
      <c r="B70" s="101" t="s">
        <v>255</v>
      </c>
      <c r="C70" s="64" t="s">
        <v>69</v>
      </c>
      <c r="D70" s="65" t="s">
        <v>343</v>
      </c>
      <c r="E70" s="66" t="s">
        <v>83</v>
      </c>
      <c r="F70" s="64">
        <v>3</v>
      </c>
      <c r="G70" s="67" t="s">
        <v>341</v>
      </c>
      <c r="H70" s="68">
        <v>4.9000000000000004</v>
      </c>
      <c r="I70" s="69">
        <v>102500</v>
      </c>
      <c r="J70" s="70">
        <f t="shared" si="0"/>
        <v>502250.00000000006</v>
      </c>
      <c r="K70" s="70"/>
      <c r="L70" s="70">
        <f t="shared" si="1"/>
        <v>502250.00000000006</v>
      </c>
      <c r="M70" s="64" t="s">
        <v>413</v>
      </c>
      <c r="N70" s="64" t="s">
        <v>455</v>
      </c>
      <c r="O70" s="67" t="s">
        <v>460</v>
      </c>
      <c r="P70" s="67" t="s">
        <v>1</v>
      </c>
    </row>
    <row r="71" spans="1:16" s="71" customFormat="1" ht="25.75" customHeight="1" x14ac:dyDescent="0.35">
      <c r="A71" s="64">
        <f>IF(B71&lt;&gt;"",SUBTOTAL(3,$B$8:B71),0)</f>
        <v>64</v>
      </c>
      <c r="B71" s="101" t="s">
        <v>255</v>
      </c>
      <c r="C71" s="64" t="s">
        <v>69</v>
      </c>
      <c r="D71" s="65" t="s">
        <v>343</v>
      </c>
      <c r="E71" s="66" t="s">
        <v>83</v>
      </c>
      <c r="F71" s="64">
        <v>3</v>
      </c>
      <c r="G71" s="67" t="s">
        <v>341</v>
      </c>
      <c r="H71" s="68">
        <v>10.3</v>
      </c>
      <c r="I71" s="69">
        <v>102500</v>
      </c>
      <c r="J71" s="70">
        <f t="shared" si="0"/>
        <v>1055750</v>
      </c>
      <c r="K71" s="70"/>
      <c r="L71" s="70">
        <f t="shared" si="1"/>
        <v>1055750</v>
      </c>
      <c r="M71" s="64" t="s">
        <v>413</v>
      </c>
      <c r="N71" s="64" t="s">
        <v>456</v>
      </c>
      <c r="O71" s="67" t="s">
        <v>460</v>
      </c>
      <c r="P71" s="67" t="s">
        <v>1</v>
      </c>
    </row>
    <row r="72" spans="1:16" s="71" customFormat="1" ht="25.75" customHeight="1" x14ac:dyDescent="0.35">
      <c r="A72" s="64">
        <f>IF(B72&lt;&gt;"",SUBTOTAL(3,$B$8:B72),0)</f>
        <v>65</v>
      </c>
      <c r="B72" s="101" t="s">
        <v>256</v>
      </c>
      <c r="C72" s="64" t="s">
        <v>69</v>
      </c>
      <c r="D72" s="65" t="s">
        <v>344</v>
      </c>
      <c r="E72" s="66" t="s">
        <v>345</v>
      </c>
      <c r="F72" s="64">
        <v>3</v>
      </c>
      <c r="G72" s="67" t="s">
        <v>341</v>
      </c>
      <c r="H72" s="68">
        <v>37.5</v>
      </c>
      <c r="I72" s="69">
        <v>102500</v>
      </c>
      <c r="J72" s="70">
        <f t="shared" ref="J72:J135" si="2">I72*H72</f>
        <v>3843750</v>
      </c>
      <c r="K72" s="70"/>
      <c r="L72" s="70">
        <f t="shared" ref="L72:L135" si="3">J72-K72</f>
        <v>3843750</v>
      </c>
      <c r="M72" s="64" t="s">
        <v>413</v>
      </c>
      <c r="N72" s="64" t="s">
        <v>454</v>
      </c>
      <c r="O72" s="67" t="s">
        <v>460</v>
      </c>
      <c r="P72" s="67" t="s">
        <v>1</v>
      </c>
    </row>
    <row r="73" spans="1:16" s="71" customFormat="1" ht="25.75" customHeight="1" x14ac:dyDescent="0.35">
      <c r="A73" s="64">
        <f>IF(B73&lt;&gt;"",SUBTOTAL(3,$B$8:B73),0)</f>
        <v>66</v>
      </c>
      <c r="B73" s="101" t="s">
        <v>256</v>
      </c>
      <c r="C73" s="64" t="s">
        <v>69</v>
      </c>
      <c r="D73" s="65" t="s">
        <v>344</v>
      </c>
      <c r="E73" s="66" t="s">
        <v>345</v>
      </c>
      <c r="F73" s="64">
        <v>3</v>
      </c>
      <c r="G73" s="67" t="s">
        <v>341</v>
      </c>
      <c r="H73" s="68">
        <v>6.8</v>
      </c>
      <c r="I73" s="69">
        <v>102500</v>
      </c>
      <c r="J73" s="70">
        <f t="shared" si="2"/>
        <v>697000</v>
      </c>
      <c r="K73" s="70"/>
      <c r="L73" s="70">
        <f t="shared" si="3"/>
        <v>697000</v>
      </c>
      <c r="M73" s="64" t="s">
        <v>413</v>
      </c>
      <c r="N73" s="64" t="s">
        <v>455</v>
      </c>
      <c r="O73" s="67" t="s">
        <v>460</v>
      </c>
      <c r="P73" s="67" t="s">
        <v>1</v>
      </c>
    </row>
    <row r="74" spans="1:16" s="71" customFormat="1" ht="25.75" customHeight="1" x14ac:dyDescent="0.35">
      <c r="A74" s="64">
        <f>IF(B74&lt;&gt;"",SUBTOTAL(3,$B$8:B74),0)</f>
        <v>67</v>
      </c>
      <c r="B74" s="101" t="s">
        <v>256</v>
      </c>
      <c r="C74" s="64" t="s">
        <v>69</v>
      </c>
      <c r="D74" s="65" t="s">
        <v>344</v>
      </c>
      <c r="E74" s="66" t="s">
        <v>345</v>
      </c>
      <c r="F74" s="64">
        <v>3</v>
      </c>
      <c r="G74" s="67" t="s">
        <v>341</v>
      </c>
      <c r="H74" s="68">
        <v>12.1</v>
      </c>
      <c r="I74" s="69">
        <v>102500</v>
      </c>
      <c r="J74" s="70">
        <f t="shared" si="2"/>
        <v>1240250</v>
      </c>
      <c r="K74" s="70"/>
      <c r="L74" s="70">
        <f t="shared" si="3"/>
        <v>1240250</v>
      </c>
      <c r="M74" s="64" t="s">
        <v>413</v>
      </c>
      <c r="N74" s="64" t="s">
        <v>456</v>
      </c>
      <c r="O74" s="67" t="s">
        <v>460</v>
      </c>
      <c r="P74" s="67" t="s">
        <v>1</v>
      </c>
    </row>
    <row r="75" spans="1:16" s="71" customFormat="1" ht="25.75" customHeight="1" x14ac:dyDescent="0.35">
      <c r="A75" s="64">
        <f>IF(B75&lt;&gt;"",SUBTOTAL(3,$B$8:B75),0)</f>
        <v>68</v>
      </c>
      <c r="B75" s="101" t="s">
        <v>257</v>
      </c>
      <c r="C75" s="64" t="s">
        <v>69</v>
      </c>
      <c r="D75" s="65" t="s">
        <v>339</v>
      </c>
      <c r="E75" s="66" t="s">
        <v>50</v>
      </c>
      <c r="F75" s="64">
        <v>3</v>
      </c>
      <c r="G75" s="67" t="s">
        <v>346</v>
      </c>
      <c r="H75" s="68">
        <v>30</v>
      </c>
      <c r="I75" s="69">
        <v>102500</v>
      </c>
      <c r="J75" s="70">
        <f t="shared" si="2"/>
        <v>3075000</v>
      </c>
      <c r="K75" s="70"/>
      <c r="L75" s="70">
        <f t="shared" si="3"/>
        <v>3075000</v>
      </c>
      <c r="M75" s="64" t="s">
        <v>417</v>
      </c>
      <c r="N75" s="64" t="s">
        <v>103</v>
      </c>
      <c r="O75" s="67" t="s">
        <v>463</v>
      </c>
      <c r="P75" s="67" t="s">
        <v>1</v>
      </c>
    </row>
    <row r="76" spans="1:16" s="71" customFormat="1" ht="25.75" customHeight="1" x14ac:dyDescent="0.35">
      <c r="A76" s="64">
        <f>IF(B76&lt;&gt;"",SUBTOTAL(3,$B$8:B76),0)</f>
        <v>69</v>
      </c>
      <c r="B76" s="101" t="s">
        <v>257</v>
      </c>
      <c r="C76" s="64" t="s">
        <v>44</v>
      </c>
      <c r="D76" s="65" t="s">
        <v>339</v>
      </c>
      <c r="E76" s="66" t="s">
        <v>50</v>
      </c>
      <c r="F76" s="64">
        <v>3</v>
      </c>
      <c r="G76" s="67" t="s">
        <v>346</v>
      </c>
      <c r="H76" s="68">
        <v>45</v>
      </c>
      <c r="I76" s="69">
        <v>102500</v>
      </c>
      <c r="J76" s="70">
        <f t="shared" si="2"/>
        <v>4612500</v>
      </c>
      <c r="K76" s="70"/>
      <c r="L76" s="70">
        <f t="shared" si="3"/>
        <v>4612500</v>
      </c>
      <c r="M76" s="64" t="s">
        <v>417</v>
      </c>
      <c r="N76" s="64" t="s">
        <v>103</v>
      </c>
      <c r="O76" s="67" t="s">
        <v>463</v>
      </c>
      <c r="P76" s="67" t="s">
        <v>1</v>
      </c>
    </row>
    <row r="77" spans="1:16" s="71" customFormat="1" ht="25.75" customHeight="1" x14ac:dyDescent="0.35">
      <c r="A77" s="64">
        <f>IF(B77&lt;&gt;"",SUBTOTAL(3,$B$8:B77),0)</f>
        <v>70</v>
      </c>
      <c r="B77" s="101" t="s">
        <v>257</v>
      </c>
      <c r="C77" s="64" t="s">
        <v>69</v>
      </c>
      <c r="D77" s="65" t="s">
        <v>339</v>
      </c>
      <c r="E77" s="66" t="s">
        <v>50</v>
      </c>
      <c r="F77" s="64">
        <v>3</v>
      </c>
      <c r="G77" s="67" t="s">
        <v>346</v>
      </c>
      <c r="H77" s="68">
        <v>1.9</v>
      </c>
      <c r="I77" s="69">
        <v>102500</v>
      </c>
      <c r="J77" s="70">
        <f t="shared" si="2"/>
        <v>194750</v>
      </c>
      <c r="K77" s="70"/>
      <c r="L77" s="70">
        <f t="shared" si="3"/>
        <v>194750</v>
      </c>
      <c r="M77" s="64" t="s">
        <v>417</v>
      </c>
      <c r="N77" s="64" t="s">
        <v>104</v>
      </c>
      <c r="O77" s="67" t="s">
        <v>463</v>
      </c>
      <c r="P77" s="67" t="s">
        <v>1</v>
      </c>
    </row>
    <row r="78" spans="1:16" s="71" customFormat="1" ht="25.75" customHeight="1" x14ac:dyDescent="0.35">
      <c r="A78" s="64">
        <f>IF(B78&lt;&gt;"",SUBTOTAL(3,$B$8:B78),0)</f>
        <v>71</v>
      </c>
      <c r="B78" s="101" t="s">
        <v>257</v>
      </c>
      <c r="C78" s="64" t="s">
        <v>44</v>
      </c>
      <c r="D78" s="65" t="s">
        <v>339</v>
      </c>
      <c r="E78" s="66" t="s">
        <v>50</v>
      </c>
      <c r="F78" s="64">
        <v>3</v>
      </c>
      <c r="G78" s="67" t="s">
        <v>346</v>
      </c>
      <c r="H78" s="68">
        <v>1.8</v>
      </c>
      <c r="I78" s="69">
        <v>102500</v>
      </c>
      <c r="J78" s="70">
        <f t="shared" si="2"/>
        <v>184500</v>
      </c>
      <c r="K78" s="70"/>
      <c r="L78" s="70">
        <f t="shared" si="3"/>
        <v>184500</v>
      </c>
      <c r="M78" s="64" t="s">
        <v>417</v>
      </c>
      <c r="N78" s="64" t="s">
        <v>104</v>
      </c>
      <c r="O78" s="67" t="s">
        <v>463</v>
      </c>
      <c r="P78" s="67" t="s">
        <v>1</v>
      </c>
    </row>
    <row r="79" spans="1:16" s="71" customFormat="1" ht="25.75" customHeight="1" x14ac:dyDescent="0.35">
      <c r="A79" s="64">
        <f>IF(B79&lt;&gt;"",SUBTOTAL(3,$B$8:B79),0)</f>
        <v>72</v>
      </c>
      <c r="B79" s="101" t="s">
        <v>257</v>
      </c>
      <c r="C79" s="64" t="s">
        <v>69</v>
      </c>
      <c r="D79" s="65" t="s">
        <v>339</v>
      </c>
      <c r="E79" s="66" t="s">
        <v>50</v>
      </c>
      <c r="F79" s="64">
        <v>3</v>
      </c>
      <c r="G79" s="67" t="s">
        <v>346</v>
      </c>
      <c r="H79" s="68">
        <v>4.8</v>
      </c>
      <c r="I79" s="69">
        <v>102500</v>
      </c>
      <c r="J79" s="70">
        <f t="shared" si="2"/>
        <v>492000</v>
      </c>
      <c r="K79" s="70"/>
      <c r="L79" s="70">
        <f t="shared" si="3"/>
        <v>492000</v>
      </c>
      <c r="M79" s="64" t="s">
        <v>417</v>
      </c>
      <c r="N79" s="64" t="s">
        <v>105</v>
      </c>
      <c r="O79" s="67" t="s">
        <v>463</v>
      </c>
      <c r="P79" s="67" t="s">
        <v>1</v>
      </c>
    </row>
    <row r="80" spans="1:16" s="71" customFormat="1" ht="25.75" customHeight="1" x14ac:dyDescent="0.35">
      <c r="A80" s="64">
        <f>IF(B80&lt;&gt;"",SUBTOTAL(3,$B$8:B80),0)</f>
        <v>73</v>
      </c>
      <c r="B80" s="101" t="s">
        <v>257</v>
      </c>
      <c r="C80" s="64" t="s">
        <v>44</v>
      </c>
      <c r="D80" s="65" t="s">
        <v>339</v>
      </c>
      <c r="E80" s="66" t="s">
        <v>50</v>
      </c>
      <c r="F80" s="64">
        <v>3</v>
      </c>
      <c r="G80" s="67" t="s">
        <v>346</v>
      </c>
      <c r="H80" s="68">
        <v>4.5</v>
      </c>
      <c r="I80" s="69">
        <v>102500</v>
      </c>
      <c r="J80" s="70">
        <f t="shared" si="2"/>
        <v>461250</v>
      </c>
      <c r="K80" s="70"/>
      <c r="L80" s="70">
        <f t="shared" si="3"/>
        <v>461250</v>
      </c>
      <c r="M80" s="64" t="s">
        <v>417</v>
      </c>
      <c r="N80" s="64" t="s">
        <v>105</v>
      </c>
      <c r="O80" s="67" t="s">
        <v>463</v>
      </c>
      <c r="P80" s="67" t="s">
        <v>1</v>
      </c>
    </row>
    <row r="81" spans="1:16" s="71" customFormat="1" ht="25.75" customHeight="1" x14ac:dyDescent="0.35">
      <c r="A81" s="64">
        <f>IF(B81&lt;&gt;"",SUBTOTAL(3,$B$8:B81),0)</f>
        <v>74</v>
      </c>
      <c r="B81" s="101" t="s">
        <v>258</v>
      </c>
      <c r="C81" s="64" t="s">
        <v>69</v>
      </c>
      <c r="D81" s="65" t="s">
        <v>347</v>
      </c>
      <c r="E81" s="66" t="s">
        <v>97</v>
      </c>
      <c r="F81" s="64">
        <v>3</v>
      </c>
      <c r="G81" s="67" t="s">
        <v>346</v>
      </c>
      <c r="H81" s="68">
        <v>22.5</v>
      </c>
      <c r="I81" s="69">
        <v>102500</v>
      </c>
      <c r="J81" s="70">
        <f t="shared" si="2"/>
        <v>2306250</v>
      </c>
      <c r="K81" s="70"/>
      <c r="L81" s="70">
        <f t="shared" si="3"/>
        <v>2306250</v>
      </c>
      <c r="M81" s="64" t="s">
        <v>413</v>
      </c>
      <c r="N81" s="64" t="s">
        <v>454</v>
      </c>
      <c r="O81" s="67" t="s">
        <v>460</v>
      </c>
      <c r="P81" s="67" t="s">
        <v>1</v>
      </c>
    </row>
    <row r="82" spans="1:16" s="71" customFormat="1" ht="25.75" customHeight="1" x14ac:dyDescent="0.35">
      <c r="A82" s="64">
        <f>IF(B82&lt;&gt;"",SUBTOTAL(3,$B$8:B82),0)</f>
        <v>75</v>
      </c>
      <c r="B82" s="101" t="s">
        <v>259</v>
      </c>
      <c r="C82" s="64" t="s">
        <v>69</v>
      </c>
      <c r="D82" s="65" t="s">
        <v>348</v>
      </c>
      <c r="E82" s="66" t="s">
        <v>349</v>
      </c>
      <c r="F82" s="64">
        <v>4</v>
      </c>
      <c r="G82" s="67" t="s">
        <v>176</v>
      </c>
      <c r="H82" s="68">
        <v>30</v>
      </c>
      <c r="I82" s="69">
        <v>102500</v>
      </c>
      <c r="J82" s="70">
        <f t="shared" si="2"/>
        <v>3075000</v>
      </c>
      <c r="K82" s="70"/>
      <c r="L82" s="70">
        <f t="shared" si="3"/>
        <v>3075000</v>
      </c>
      <c r="M82" s="64" t="s">
        <v>418</v>
      </c>
      <c r="N82" s="64" t="s">
        <v>103</v>
      </c>
      <c r="O82" s="67" t="s">
        <v>464</v>
      </c>
      <c r="P82" s="67" t="s">
        <v>1</v>
      </c>
    </row>
    <row r="83" spans="1:16" s="71" customFormat="1" ht="25.75" customHeight="1" x14ac:dyDescent="0.35">
      <c r="A83" s="64">
        <f>IF(B83&lt;&gt;"",SUBTOTAL(3,$B$8:B83),0)</f>
        <v>76</v>
      </c>
      <c r="B83" s="101" t="s">
        <v>259</v>
      </c>
      <c r="C83" s="64" t="s">
        <v>69</v>
      </c>
      <c r="D83" s="65" t="s">
        <v>348</v>
      </c>
      <c r="E83" s="66" t="s">
        <v>349</v>
      </c>
      <c r="F83" s="64">
        <v>4</v>
      </c>
      <c r="G83" s="67" t="s">
        <v>176</v>
      </c>
      <c r="H83" s="68">
        <v>15</v>
      </c>
      <c r="I83" s="69">
        <v>102500</v>
      </c>
      <c r="J83" s="70">
        <f t="shared" si="2"/>
        <v>1537500</v>
      </c>
      <c r="K83" s="70"/>
      <c r="L83" s="70">
        <f t="shared" si="3"/>
        <v>1537500</v>
      </c>
      <c r="M83" s="64" t="s">
        <v>418</v>
      </c>
      <c r="N83" s="64" t="s">
        <v>106</v>
      </c>
      <c r="O83" s="67" t="s">
        <v>464</v>
      </c>
      <c r="P83" s="67" t="s">
        <v>1</v>
      </c>
    </row>
    <row r="84" spans="1:16" s="71" customFormat="1" ht="25.75" customHeight="1" x14ac:dyDescent="0.35">
      <c r="A84" s="64">
        <f>IF(B84&lt;&gt;"",SUBTOTAL(3,$B$8:B84),0)</f>
        <v>77</v>
      </c>
      <c r="B84" s="101" t="s">
        <v>259</v>
      </c>
      <c r="C84" s="64" t="s">
        <v>69</v>
      </c>
      <c r="D84" s="65" t="s">
        <v>348</v>
      </c>
      <c r="E84" s="66" t="s">
        <v>349</v>
      </c>
      <c r="F84" s="64">
        <v>4</v>
      </c>
      <c r="G84" s="67" t="s">
        <v>176</v>
      </c>
      <c r="H84" s="68">
        <v>0.7</v>
      </c>
      <c r="I84" s="69">
        <v>102500</v>
      </c>
      <c r="J84" s="70">
        <f t="shared" si="2"/>
        <v>71750</v>
      </c>
      <c r="K84" s="70"/>
      <c r="L84" s="70">
        <f t="shared" si="3"/>
        <v>71750</v>
      </c>
      <c r="M84" s="64" t="s">
        <v>418</v>
      </c>
      <c r="N84" s="64" t="s">
        <v>104</v>
      </c>
      <c r="O84" s="67" t="s">
        <v>464</v>
      </c>
      <c r="P84" s="67" t="s">
        <v>1</v>
      </c>
    </row>
    <row r="85" spans="1:16" s="71" customFormat="1" ht="25.75" customHeight="1" x14ac:dyDescent="0.35">
      <c r="A85" s="64">
        <f>IF(B85&lt;&gt;"",SUBTOTAL(3,$B$8:B85),0)</f>
        <v>78</v>
      </c>
      <c r="B85" s="101" t="s">
        <v>259</v>
      </c>
      <c r="C85" s="64" t="s">
        <v>69</v>
      </c>
      <c r="D85" s="65" t="s">
        <v>348</v>
      </c>
      <c r="E85" s="66" t="s">
        <v>349</v>
      </c>
      <c r="F85" s="64">
        <v>4</v>
      </c>
      <c r="G85" s="67" t="s">
        <v>176</v>
      </c>
      <c r="H85" s="68">
        <v>1.8</v>
      </c>
      <c r="I85" s="69">
        <v>102500</v>
      </c>
      <c r="J85" s="70">
        <f t="shared" si="2"/>
        <v>184500</v>
      </c>
      <c r="K85" s="70"/>
      <c r="L85" s="70">
        <f t="shared" si="3"/>
        <v>184500</v>
      </c>
      <c r="M85" s="64" t="s">
        <v>418</v>
      </c>
      <c r="N85" s="64" t="s">
        <v>105</v>
      </c>
      <c r="O85" s="67" t="s">
        <v>464</v>
      </c>
      <c r="P85" s="67" t="s">
        <v>1</v>
      </c>
    </row>
    <row r="86" spans="1:16" s="71" customFormat="1" ht="25.75" customHeight="1" x14ac:dyDescent="0.35">
      <c r="A86" s="64">
        <f>IF(B86&lt;&gt;"",SUBTOTAL(3,$B$8:B86),0)</f>
        <v>79</v>
      </c>
      <c r="B86" s="101" t="s">
        <v>260</v>
      </c>
      <c r="C86" s="64" t="s">
        <v>44</v>
      </c>
      <c r="D86" s="65" t="s">
        <v>86</v>
      </c>
      <c r="E86" s="66" t="s">
        <v>350</v>
      </c>
      <c r="F86" s="64">
        <v>4</v>
      </c>
      <c r="G86" s="67" t="s">
        <v>143</v>
      </c>
      <c r="H86" s="68">
        <v>3.6</v>
      </c>
      <c r="I86" s="69">
        <v>102500</v>
      </c>
      <c r="J86" s="70">
        <f t="shared" si="2"/>
        <v>369000</v>
      </c>
      <c r="K86" s="70"/>
      <c r="L86" s="70">
        <f t="shared" si="3"/>
        <v>369000</v>
      </c>
      <c r="M86" s="64" t="s">
        <v>419</v>
      </c>
      <c r="N86" s="64" t="s">
        <v>457</v>
      </c>
      <c r="O86" s="67" t="s">
        <v>465</v>
      </c>
      <c r="P86" s="67" t="s">
        <v>1</v>
      </c>
    </row>
    <row r="87" spans="1:16" s="71" customFormat="1" ht="25.75" customHeight="1" x14ac:dyDescent="0.35">
      <c r="A87" s="64">
        <f>IF(B87&lt;&gt;"",SUBTOTAL(3,$B$8:B87),0)</f>
        <v>80</v>
      </c>
      <c r="B87" s="101" t="s">
        <v>158</v>
      </c>
      <c r="C87" s="64" t="s">
        <v>69</v>
      </c>
      <c r="D87" s="65" t="s">
        <v>177</v>
      </c>
      <c r="E87" s="66" t="s">
        <v>72</v>
      </c>
      <c r="F87" s="64">
        <v>4</v>
      </c>
      <c r="G87" s="67" t="s">
        <v>143</v>
      </c>
      <c r="H87" s="68">
        <v>45</v>
      </c>
      <c r="I87" s="69">
        <v>102500</v>
      </c>
      <c r="J87" s="70">
        <f t="shared" si="2"/>
        <v>4612500</v>
      </c>
      <c r="K87" s="70"/>
      <c r="L87" s="70">
        <f t="shared" si="3"/>
        <v>4612500</v>
      </c>
      <c r="M87" s="64" t="s">
        <v>208</v>
      </c>
      <c r="N87" s="64" t="s">
        <v>103</v>
      </c>
      <c r="O87" s="67" t="s">
        <v>219</v>
      </c>
      <c r="P87" s="67" t="s">
        <v>1</v>
      </c>
    </row>
    <row r="88" spans="1:16" s="71" customFormat="1" ht="25.75" customHeight="1" x14ac:dyDescent="0.35">
      <c r="A88" s="64">
        <f>IF(B88&lt;&gt;"",SUBTOTAL(3,$B$8:B88),0)</f>
        <v>81</v>
      </c>
      <c r="B88" s="101" t="s">
        <v>158</v>
      </c>
      <c r="C88" s="64" t="s">
        <v>69</v>
      </c>
      <c r="D88" s="65" t="s">
        <v>177</v>
      </c>
      <c r="E88" s="66" t="s">
        <v>72</v>
      </c>
      <c r="F88" s="64">
        <v>4</v>
      </c>
      <c r="G88" s="67" t="s">
        <v>143</v>
      </c>
      <c r="H88" s="68">
        <v>2.2000000000000002</v>
      </c>
      <c r="I88" s="69">
        <v>102500</v>
      </c>
      <c r="J88" s="70">
        <f t="shared" si="2"/>
        <v>225500.00000000003</v>
      </c>
      <c r="K88" s="70"/>
      <c r="L88" s="70">
        <f t="shared" si="3"/>
        <v>225500.00000000003</v>
      </c>
      <c r="M88" s="64" t="s">
        <v>208</v>
      </c>
      <c r="N88" s="64" t="s">
        <v>104</v>
      </c>
      <c r="O88" s="67" t="s">
        <v>219</v>
      </c>
      <c r="P88" s="67" t="s">
        <v>1</v>
      </c>
    </row>
    <row r="89" spans="1:16" s="71" customFormat="1" ht="25.75" customHeight="1" x14ac:dyDescent="0.35">
      <c r="A89" s="64">
        <f>IF(B89&lt;&gt;"",SUBTOTAL(3,$B$8:B89),0)</f>
        <v>82</v>
      </c>
      <c r="B89" s="101" t="s">
        <v>158</v>
      </c>
      <c r="C89" s="64" t="s">
        <v>69</v>
      </c>
      <c r="D89" s="65" t="s">
        <v>177</v>
      </c>
      <c r="E89" s="66" t="s">
        <v>72</v>
      </c>
      <c r="F89" s="64">
        <v>4</v>
      </c>
      <c r="G89" s="67" t="s">
        <v>143</v>
      </c>
      <c r="H89" s="68">
        <v>5.6</v>
      </c>
      <c r="I89" s="69">
        <v>102500</v>
      </c>
      <c r="J89" s="70">
        <f t="shared" si="2"/>
        <v>574000</v>
      </c>
      <c r="K89" s="70"/>
      <c r="L89" s="70">
        <f t="shared" si="3"/>
        <v>574000</v>
      </c>
      <c r="M89" s="64" t="s">
        <v>208</v>
      </c>
      <c r="N89" s="64" t="s">
        <v>105</v>
      </c>
      <c r="O89" s="67" t="s">
        <v>219</v>
      </c>
      <c r="P89" s="67" t="s">
        <v>1</v>
      </c>
    </row>
    <row r="90" spans="1:16" s="71" customFormat="1" ht="25.75" customHeight="1" x14ac:dyDescent="0.35">
      <c r="A90" s="64">
        <f>IF(B90&lt;&gt;"",SUBTOTAL(3,$B$8:B90),0)</f>
        <v>83</v>
      </c>
      <c r="B90" s="101" t="s">
        <v>261</v>
      </c>
      <c r="C90" s="64" t="s">
        <v>69</v>
      </c>
      <c r="D90" s="65" t="s">
        <v>351</v>
      </c>
      <c r="E90" s="66" t="s">
        <v>198</v>
      </c>
      <c r="F90" s="64">
        <v>4</v>
      </c>
      <c r="G90" s="67" t="s">
        <v>352</v>
      </c>
      <c r="H90" s="68">
        <v>6</v>
      </c>
      <c r="I90" s="69">
        <v>102500</v>
      </c>
      <c r="J90" s="70">
        <f t="shared" si="2"/>
        <v>615000</v>
      </c>
      <c r="K90" s="70"/>
      <c r="L90" s="70">
        <f t="shared" si="3"/>
        <v>615000</v>
      </c>
      <c r="M90" s="64" t="s">
        <v>411</v>
      </c>
      <c r="N90" s="64" t="s">
        <v>454</v>
      </c>
      <c r="O90" s="67" t="s">
        <v>458</v>
      </c>
      <c r="P90" s="67" t="s">
        <v>1</v>
      </c>
    </row>
    <row r="91" spans="1:16" s="71" customFormat="1" ht="25.75" customHeight="1" x14ac:dyDescent="0.35">
      <c r="A91" s="64">
        <f>IF(B91&lt;&gt;"",SUBTOTAL(3,$B$8:B91),0)</f>
        <v>84</v>
      </c>
      <c r="B91" s="101" t="s">
        <v>261</v>
      </c>
      <c r="C91" s="64" t="s">
        <v>69</v>
      </c>
      <c r="D91" s="65" t="s">
        <v>351</v>
      </c>
      <c r="E91" s="66" t="s">
        <v>198</v>
      </c>
      <c r="F91" s="64">
        <v>4</v>
      </c>
      <c r="G91" s="67" t="s">
        <v>352</v>
      </c>
      <c r="H91" s="68">
        <v>1</v>
      </c>
      <c r="I91" s="69">
        <v>102500</v>
      </c>
      <c r="J91" s="70">
        <f t="shared" si="2"/>
        <v>102500</v>
      </c>
      <c r="K91" s="70"/>
      <c r="L91" s="70">
        <f t="shared" si="3"/>
        <v>102500</v>
      </c>
      <c r="M91" s="64" t="s">
        <v>411</v>
      </c>
      <c r="N91" s="64" t="s">
        <v>456</v>
      </c>
      <c r="O91" s="67" t="s">
        <v>458</v>
      </c>
      <c r="P91" s="67" t="s">
        <v>1</v>
      </c>
    </row>
    <row r="92" spans="1:16" s="71" customFormat="1" ht="25.75" customHeight="1" x14ac:dyDescent="0.35">
      <c r="A92" s="64">
        <f>IF(B92&lt;&gt;"",SUBTOTAL(3,$B$8:B92),0)</f>
        <v>85</v>
      </c>
      <c r="B92" s="101" t="s">
        <v>262</v>
      </c>
      <c r="C92" s="64" t="s">
        <v>69</v>
      </c>
      <c r="D92" s="65" t="s">
        <v>353</v>
      </c>
      <c r="E92" s="66" t="s">
        <v>87</v>
      </c>
      <c r="F92" s="64">
        <v>4</v>
      </c>
      <c r="G92" s="67" t="s">
        <v>352</v>
      </c>
      <c r="H92" s="68">
        <v>14</v>
      </c>
      <c r="I92" s="69">
        <v>102500</v>
      </c>
      <c r="J92" s="70">
        <f t="shared" si="2"/>
        <v>1435000</v>
      </c>
      <c r="K92" s="70"/>
      <c r="L92" s="70">
        <f t="shared" si="3"/>
        <v>1435000</v>
      </c>
      <c r="M92" s="64" t="s">
        <v>411</v>
      </c>
      <c r="N92" s="64" t="s">
        <v>454</v>
      </c>
      <c r="O92" s="67" t="s">
        <v>458</v>
      </c>
      <c r="P92" s="67" t="s">
        <v>1</v>
      </c>
    </row>
    <row r="93" spans="1:16" s="71" customFormat="1" ht="25.75" customHeight="1" x14ac:dyDescent="0.35">
      <c r="A93" s="64">
        <f>IF(B93&lt;&gt;"",SUBTOTAL(3,$B$8:B93),0)</f>
        <v>86</v>
      </c>
      <c r="B93" s="101" t="s">
        <v>262</v>
      </c>
      <c r="C93" s="64" t="s">
        <v>69</v>
      </c>
      <c r="D93" s="65" t="s">
        <v>353</v>
      </c>
      <c r="E93" s="66" t="s">
        <v>87</v>
      </c>
      <c r="F93" s="64">
        <v>4</v>
      </c>
      <c r="G93" s="67" t="s">
        <v>352</v>
      </c>
      <c r="H93" s="68">
        <v>1.9</v>
      </c>
      <c r="I93" s="69">
        <v>102500</v>
      </c>
      <c r="J93" s="70">
        <f t="shared" si="2"/>
        <v>194750</v>
      </c>
      <c r="K93" s="70"/>
      <c r="L93" s="70">
        <f t="shared" si="3"/>
        <v>194750</v>
      </c>
      <c r="M93" s="64" t="s">
        <v>411</v>
      </c>
      <c r="N93" s="64" t="s">
        <v>456</v>
      </c>
      <c r="O93" s="67" t="s">
        <v>458</v>
      </c>
      <c r="P93" s="67" t="s">
        <v>1</v>
      </c>
    </row>
    <row r="94" spans="1:16" s="71" customFormat="1" ht="25.75" customHeight="1" x14ac:dyDescent="0.35">
      <c r="A94" s="64">
        <f>IF(B94&lt;&gt;"",SUBTOTAL(3,$B$8:B94),0)</f>
        <v>87</v>
      </c>
      <c r="B94" s="101" t="s">
        <v>263</v>
      </c>
      <c r="C94" s="64" t="s">
        <v>69</v>
      </c>
      <c r="D94" s="65" t="s">
        <v>354</v>
      </c>
      <c r="E94" s="66" t="s">
        <v>355</v>
      </c>
      <c r="F94" s="64">
        <v>4</v>
      </c>
      <c r="G94" s="67" t="s">
        <v>352</v>
      </c>
      <c r="H94" s="68">
        <v>4</v>
      </c>
      <c r="I94" s="69">
        <v>102500</v>
      </c>
      <c r="J94" s="70">
        <f t="shared" si="2"/>
        <v>410000</v>
      </c>
      <c r="K94" s="70">
        <v>410000</v>
      </c>
      <c r="L94" s="70">
        <f t="shared" si="3"/>
        <v>0</v>
      </c>
      <c r="M94" s="64" t="s">
        <v>411</v>
      </c>
      <c r="N94" s="64" t="s">
        <v>454</v>
      </c>
      <c r="O94" s="67" t="s">
        <v>458</v>
      </c>
      <c r="P94" s="67" t="s">
        <v>1</v>
      </c>
    </row>
    <row r="95" spans="1:16" s="71" customFormat="1" ht="25.75" customHeight="1" x14ac:dyDescent="0.35">
      <c r="A95" s="64">
        <f>IF(B95&lt;&gt;"",SUBTOTAL(3,$B$8:B95),0)</f>
        <v>88</v>
      </c>
      <c r="B95" s="101" t="s">
        <v>264</v>
      </c>
      <c r="C95" s="64" t="s">
        <v>69</v>
      </c>
      <c r="D95" s="65" t="s">
        <v>179</v>
      </c>
      <c r="E95" s="66" t="s">
        <v>356</v>
      </c>
      <c r="F95" s="64">
        <v>5</v>
      </c>
      <c r="G95" s="67" t="s">
        <v>146</v>
      </c>
      <c r="H95" s="68">
        <v>45</v>
      </c>
      <c r="I95" s="69">
        <v>102500</v>
      </c>
      <c r="J95" s="70">
        <f t="shared" si="2"/>
        <v>4612500</v>
      </c>
      <c r="K95" s="70"/>
      <c r="L95" s="70">
        <f t="shared" si="3"/>
        <v>4612500</v>
      </c>
      <c r="M95" s="64" t="s">
        <v>420</v>
      </c>
      <c r="N95" s="64" t="s">
        <v>103</v>
      </c>
      <c r="O95" s="67" t="s">
        <v>220</v>
      </c>
      <c r="P95" s="67" t="s">
        <v>1</v>
      </c>
    </row>
    <row r="96" spans="1:16" s="71" customFormat="1" ht="25.75" customHeight="1" x14ac:dyDescent="0.35">
      <c r="A96" s="64">
        <f>IF(B96&lt;&gt;"",SUBTOTAL(3,$B$8:B96),0)</f>
        <v>89</v>
      </c>
      <c r="B96" s="101" t="s">
        <v>264</v>
      </c>
      <c r="C96" s="64" t="s">
        <v>69</v>
      </c>
      <c r="D96" s="65" t="s">
        <v>179</v>
      </c>
      <c r="E96" s="66" t="s">
        <v>356</v>
      </c>
      <c r="F96" s="64">
        <v>5</v>
      </c>
      <c r="G96" s="67" t="s">
        <v>146</v>
      </c>
      <c r="H96" s="68">
        <v>3.3</v>
      </c>
      <c r="I96" s="69">
        <v>102500</v>
      </c>
      <c r="J96" s="70">
        <f t="shared" si="2"/>
        <v>338250</v>
      </c>
      <c r="K96" s="70"/>
      <c r="L96" s="70">
        <f t="shared" si="3"/>
        <v>338250</v>
      </c>
      <c r="M96" s="64" t="s">
        <v>420</v>
      </c>
      <c r="N96" s="64" t="s">
        <v>104</v>
      </c>
      <c r="O96" s="67" t="s">
        <v>220</v>
      </c>
      <c r="P96" s="67" t="s">
        <v>1</v>
      </c>
    </row>
    <row r="97" spans="1:16" s="71" customFormat="1" ht="25.75" customHeight="1" x14ac:dyDescent="0.35">
      <c r="A97" s="64">
        <f>IF(B97&lt;&gt;"",SUBTOTAL(3,$B$8:B97),0)</f>
        <v>90</v>
      </c>
      <c r="B97" s="101" t="s">
        <v>264</v>
      </c>
      <c r="C97" s="64" t="s">
        <v>69</v>
      </c>
      <c r="D97" s="65" t="s">
        <v>179</v>
      </c>
      <c r="E97" s="66" t="s">
        <v>356</v>
      </c>
      <c r="F97" s="64">
        <v>5</v>
      </c>
      <c r="G97" s="67" t="s">
        <v>146</v>
      </c>
      <c r="H97" s="68">
        <v>8.1999999999999993</v>
      </c>
      <c r="I97" s="69">
        <v>102500</v>
      </c>
      <c r="J97" s="70">
        <f t="shared" si="2"/>
        <v>840499.99999999988</v>
      </c>
      <c r="K97" s="70"/>
      <c r="L97" s="70">
        <f t="shared" si="3"/>
        <v>840499.99999999988</v>
      </c>
      <c r="M97" s="64" t="s">
        <v>420</v>
      </c>
      <c r="N97" s="64" t="s">
        <v>105</v>
      </c>
      <c r="O97" s="67" t="s">
        <v>220</v>
      </c>
      <c r="P97" s="67" t="s">
        <v>1</v>
      </c>
    </row>
    <row r="98" spans="1:16" s="71" customFormat="1" ht="25.75" customHeight="1" x14ac:dyDescent="0.35">
      <c r="A98" s="64">
        <f>IF(B98&lt;&gt;"",SUBTOTAL(3,$B$8:B98),0)</f>
        <v>91</v>
      </c>
      <c r="B98" s="101" t="s">
        <v>265</v>
      </c>
      <c r="C98" s="64" t="s">
        <v>69</v>
      </c>
      <c r="D98" s="65" t="s">
        <v>357</v>
      </c>
      <c r="E98" s="66" t="s">
        <v>358</v>
      </c>
      <c r="F98" s="64">
        <v>5</v>
      </c>
      <c r="G98" s="67" t="s">
        <v>146</v>
      </c>
      <c r="H98" s="68">
        <v>45</v>
      </c>
      <c r="I98" s="69">
        <v>102500</v>
      </c>
      <c r="J98" s="70">
        <f t="shared" si="2"/>
        <v>4612500</v>
      </c>
      <c r="K98" s="70"/>
      <c r="L98" s="70">
        <f t="shared" si="3"/>
        <v>4612500</v>
      </c>
      <c r="M98" s="64" t="s">
        <v>420</v>
      </c>
      <c r="N98" s="64" t="s">
        <v>103</v>
      </c>
      <c r="O98" s="67" t="s">
        <v>220</v>
      </c>
      <c r="P98" s="67" t="s">
        <v>1</v>
      </c>
    </row>
    <row r="99" spans="1:16" s="71" customFormat="1" ht="25.75" customHeight="1" x14ac:dyDescent="0.35">
      <c r="A99" s="64">
        <f>IF(B99&lt;&gt;"",SUBTOTAL(3,$B$8:B99),0)</f>
        <v>92</v>
      </c>
      <c r="B99" s="101" t="s">
        <v>265</v>
      </c>
      <c r="C99" s="64" t="s">
        <v>69</v>
      </c>
      <c r="D99" s="65" t="s">
        <v>357</v>
      </c>
      <c r="E99" s="66" t="s">
        <v>358</v>
      </c>
      <c r="F99" s="64">
        <v>5</v>
      </c>
      <c r="G99" s="67" t="s">
        <v>146</v>
      </c>
      <c r="H99" s="68">
        <v>1.9</v>
      </c>
      <c r="I99" s="69">
        <v>102500</v>
      </c>
      <c r="J99" s="70">
        <f t="shared" si="2"/>
        <v>194750</v>
      </c>
      <c r="K99" s="70"/>
      <c r="L99" s="70">
        <f t="shared" si="3"/>
        <v>194750</v>
      </c>
      <c r="M99" s="64" t="s">
        <v>420</v>
      </c>
      <c r="N99" s="64" t="s">
        <v>104</v>
      </c>
      <c r="O99" s="67" t="s">
        <v>220</v>
      </c>
      <c r="P99" s="67" t="s">
        <v>1</v>
      </c>
    </row>
    <row r="100" spans="1:16" s="71" customFormat="1" ht="25.75" customHeight="1" x14ac:dyDescent="0.35">
      <c r="A100" s="64">
        <f>IF(B100&lt;&gt;"",SUBTOTAL(3,$B$8:B100),0)</f>
        <v>93</v>
      </c>
      <c r="B100" s="101" t="s">
        <v>265</v>
      </c>
      <c r="C100" s="64" t="s">
        <v>69</v>
      </c>
      <c r="D100" s="65" t="s">
        <v>357</v>
      </c>
      <c r="E100" s="66" t="s">
        <v>358</v>
      </c>
      <c r="F100" s="64">
        <v>5</v>
      </c>
      <c r="G100" s="67" t="s">
        <v>146</v>
      </c>
      <c r="H100" s="68">
        <v>4.8</v>
      </c>
      <c r="I100" s="69">
        <v>102500</v>
      </c>
      <c r="J100" s="70">
        <f t="shared" si="2"/>
        <v>492000</v>
      </c>
      <c r="K100" s="70"/>
      <c r="L100" s="70">
        <f t="shared" si="3"/>
        <v>492000</v>
      </c>
      <c r="M100" s="64" t="s">
        <v>420</v>
      </c>
      <c r="N100" s="64" t="s">
        <v>105</v>
      </c>
      <c r="O100" s="67" t="s">
        <v>220</v>
      </c>
      <c r="P100" s="67" t="s">
        <v>1</v>
      </c>
    </row>
    <row r="101" spans="1:16" s="71" customFormat="1" ht="25.75" customHeight="1" x14ac:dyDescent="0.35">
      <c r="A101" s="64">
        <f>IF(B101&lt;&gt;"",SUBTOTAL(3,$B$8:B101),0)</f>
        <v>94</v>
      </c>
      <c r="B101" s="101" t="s">
        <v>266</v>
      </c>
      <c r="C101" s="64" t="s">
        <v>69</v>
      </c>
      <c r="D101" s="65" t="s">
        <v>359</v>
      </c>
      <c r="E101" s="66" t="s">
        <v>327</v>
      </c>
      <c r="F101" s="64">
        <v>5</v>
      </c>
      <c r="G101" s="67" t="s">
        <v>147</v>
      </c>
      <c r="H101" s="68">
        <v>45</v>
      </c>
      <c r="I101" s="69">
        <v>102500</v>
      </c>
      <c r="J101" s="70">
        <f t="shared" si="2"/>
        <v>4612500</v>
      </c>
      <c r="K101" s="70"/>
      <c r="L101" s="70">
        <f t="shared" si="3"/>
        <v>4612500</v>
      </c>
      <c r="M101" s="64" t="s">
        <v>421</v>
      </c>
      <c r="N101" s="64" t="s">
        <v>103</v>
      </c>
      <c r="O101" s="67" t="s">
        <v>466</v>
      </c>
      <c r="P101" s="67" t="s">
        <v>1</v>
      </c>
    </row>
    <row r="102" spans="1:16" s="71" customFormat="1" ht="25.75" customHeight="1" x14ac:dyDescent="0.35">
      <c r="A102" s="64">
        <f>IF(B102&lt;&gt;"",SUBTOTAL(3,$B$8:B102),0)</f>
        <v>95</v>
      </c>
      <c r="B102" s="101" t="s">
        <v>266</v>
      </c>
      <c r="C102" s="64" t="s">
        <v>69</v>
      </c>
      <c r="D102" s="65" t="s">
        <v>359</v>
      </c>
      <c r="E102" s="66" t="s">
        <v>327</v>
      </c>
      <c r="F102" s="64">
        <v>5</v>
      </c>
      <c r="G102" s="67" t="s">
        <v>147</v>
      </c>
      <c r="H102" s="68">
        <v>1</v>
      </c>
      <c r="I102" s="69">
        <v>102500</v>
      </c>
      <c r="J102" s="70">
        <f t="shared" si="2"/>
        <v>102500</v>
      </c>
      <c r="K102" s="70"/>
      <c r="L102" s="70">
        <f t="shared" si="3"/>
        <v>102500</v>
      </c>
      <c r="M102" s="64" t="s">
        <v>421</v>
      </c>
      <c r="N102" s="64" t="s">
        <v>104</v>
      </c>
      <c r="O102" s="67" t="s">
        <v>466</v>
      </c>
      <c r="P102" s="67" t="s">
        <v>1</v>
      </c>
    </row>
    <row r="103" spans="1:16" s="71" customFormat="1" ht="25.75" customHeight="1" x14ac:dyDescent="0.35">
      <c r="A103" s="64">
        <f>IF(B103&lt;&gt;"",SUBTOTAL(3,$B$8:B103),0)</f>
        <v>96</v>
      </c>
      <c r="B103" s="101" t="s">
        <v>266</v>
      </c>
      <c r="C103" s="64" t="s">
        <v>69</v>
      </c>
      <c r="D103" s="65" t="s">
        <v>359</v>
      </c>
      <c r="E103" s="66" t="s">
        <v>327</v>
      </c>
      <c r="F103" s="64">
        <v>5</v>
      </c>
      <c r="G103" s="67" t="s">
        <v>147</v>
      </c>
      <c r="H103" s="68">
        <v>2.4</v>
      </c>
      <c r="I103" s="69">
        <v>102500</v>
      </c>
      <c r="J103" s="70">
        <f t="shared" si="2"/>
        <v>246000</v>
      </c>
      <c r="K103" s="70"/>
      <c r="L103" s="70">
        <f t="shared" si="3"/>
        <v>246000</v>
      </c>
      <c r="M103" s="64" t="s">
        <v>421</v>
      </c>
      <c r="N103" s="64" t="s">
        <v>105</v>
      </c>
      <c r="O103" s="67" t="s">
        <v>466</v>
      </c>
      <c r="P103" s="67" t="s">
        <v>1</v>
      </c>
    </row>
    <row r="104" spans="1:16" s="71" customFormat="1" ht="25.75" customHeight="1" x14ac:dyDescent="0.35">
      <c r="A104" s="64">
        <f>IF(B104&lt;&gt;"",SUBTOTAL(3,$B$8:B104),0)</f>
        <v>97</v>
      </c>
      <c r="B104" s="101" t="s">
        <v>267</v>
      </c>
      <c r="C104" s="64" t="s">
        <v>69</v>
      </c>
      <c r="D104" s="65" t="s">
        <v>360</v>
      </c>
      <c r="E104" s="66" t="s">
        <v>182</v>
      </c>
      <c r="F104" s="64">
        <v>5</v>
      </c>
      <c r="G104" s="67" t="s">
        <v>147</v>
      </c>
      <c r="H104" s="68">
        <v>45</v>
      </c>
      <c r="I104" s="69">
        <v>102500</v>
      </c>
      <c r="J104" s="70">
        <f t="shared" si="2"/>
        <v>4612500</v>
      </c>
      <c r="K104" s="70"/>
      <c r="L104" s="70">
        <f t="shared" si="3"/>
        <v>4612500</v>
      </c>
      <c r="M104" s="64" t="s">
        <v>111</v>
      </c>
      <c r="N104" s="64" t="s">
        <v>103</v>
      </c>
      <c r="O104" s="67" t="s">
        <v>128</v>
      </c>
      <c r="P104" s="67" t="s">
        <v>1</v>
      </c>
    </row>
    <row r="105" spans="1:16" s="71" customFormat="1" ht="25.75" customHeight="1" x14ac:dyDescent="0.35">
      <c r="A105" s="64">
        <f>IF(B105&lt;&gt;"",SUBTOTAL(3,$B$8:B105),0)</f>
        <v>98</v>
      </c>
      <c r="B105" s="101" t="s">
        <v>267</v>
      </c>
      <c r="C105" s="64" t="s">
        <v>69</v>
      </c>
      <c r="D105" s="65" t="s">
        <v>360</v>
      </c>
      <c r="E105" s="66" t="s">
        <v>182</v>
      </c>
      <c r="F105" s="64">
        <v>5</v>
      </c>
      <c r="G105" s="67" t="s">
        <v>147</v>
      </c>
      <c r="H105" s="68">
        <v>2.8</v>
      </c>
      <c r="I105" s="69">
        <v>102500</v>
      </c>
      <c r="J105" s="70">
        <f t="shared" si="2"/>
        <v>287000</v>
      </c>
      <c r="K105" s="70"/>
      <c r="L105" s="70">
        <f t="shared" si="3"/>
        <v>287000</v>
      </c>
      <c r="M105" s="64" t="s">
        <v>111</v>
      </c>
      <c r="N105" s="64" t="s">
        <v>104</v>
      </c>
      <c r="O105" s="67" t="s">
        <v>128</v>
      </c>
      <c r="P105" s="67" t="s">
        <v>1</v>
      </c>
    </row>
    <row r="106" spans="1:16" s="71" customFormat="1" ht="25.75" customHeight="1" x14ac:dyDescent="0.35">
      <c r="A106" s="64">
        <f>IF(B106&lt;&gt;"",SUBTOTAL(3,$B$8:B106),0)</f>
        <v>99</v>
      </c>
      <c r="B106" s="101" t="s">
        <v>267</v>
      </c>
      <c r="C106" s="64" t="s">
        <v>69</v>
      </c>
      <c r="D106" s="65" t="s">
        <v>360</v>
      </c>
      <c r="E106" s="66" t="s">
        <v>182</v>
      </c>
      <c r="F106" s="64">
        <v>5</v>
      </c>
      <c r="G106" s="67" t="s">
        <v>147</v>
      </c>
      <c r="H106" s="68">
        <v>6.9</v>
      </c>
      <c r="I106" s="69">
        <v>102500</v>
      </c>
      <c r="J106" s="70">
        <f t="shared" si="2"/>
        <v>707250</v>
      </c>
      <c r="K106" s="70"/>
      <c r="L106" s="70">
        <f t="shared" si="3"/>
        <v>707250</v>
      </c>
      <c r="M106" s="64" t="s">
        <v>111</v>
      </c>
      <c r="N106" s="64" t="s">
        <v>105</v>
      </c>
      <c r="O106" s="67" t="s">
        <v>128</v>
      </c>
      <c r="P106" s="67" t="s">
        <v>1</v>
      </c>
    </row>
    <row r="107" spans="1:16" s="71" customFormat="1" ht="25.75" customHeight="1" x14ac:dyDescent="0.35">
      <c r="A107" s="64">
        <f>IF(B107&lt;&gt;"",SUBTOTAL(3,$B$8:B107),0)</f>
        <v>100</v>
      </c>
      <c r="B107" s="101" t="s">
        <v>159</v>
      </c>
      <c r="C107" s="64" t="s">
        <v>44</v>
      </c>
      <c r="D107" s="65" t="s">
        <v>180</v>
      </c>
      <c r="E107" s="66" t="s">
        <v>181</v>
      </c>
      <c r="F107" s="64">
        <v>5</v>
      </c>
      <c r="G107" s="67" t="s">
        <v>147</v>
      </c>
      <c r="H107" s="68">
        <v>45</v>
      </c>
      <c r="I107" s="69">
        <v>102500</v>
      </c>
      <c r="J107" s="70">
        <f t="shared" si="2"/>
        <v>4612500</v>
      </c>
      <c r="K107" s="70"/>
      <c r="L107" s="70">
        <f t="shared" si="3"/>
        <v>4612500</v>
      </c>
      <c r="M107" s="64" t="s">
        <v>209</v>
      </c>
      <c r="N107" s="64" t="s">
        <v>103</v>
      </c>
      <c r="O107" s="67" t="s">
        <v>221</v>
      </c>
      <c r="P107" s="67" t="s">
        <v>1</v>
      </c>
    </row>
    <row r="108" spans="1:16" s="71" customFormat="1" ht="25.75" customHeight="1" x14ac:dyDescent="0.35">
      <c r="A108" s="64">
        <f>IF(B108&lt;&gt;"",SUBTOTAL(3,$B$8:B108),0)</f>
        <v>101</v>
      </c>
      <c r="B108" s="101" t="s">
        <v>159</v>
      </c>
      <c r="C108" s="64" t="s">
        <v>44</v>
      </c>
      <c r="D108" s="65" t="s">
        <v>180</v>
      </c>
      <c r="E108" s="66" t="s">
        <v>181</v>
      </c>
      <c r="F108" s="64">
        <v>5</v>
      </c>
      <c r="G108" s="67" t="s">
        <v>147</v>
      </c>
      <c r="H108" s="68">
        <v>1.4</v>
      </c>
      <c r="I108" s="69">
        <v>102500</v>
      </c>
      <c r="J108" s="70">
        <f t="shared" si="2"/>
        <v>143500</v>
      </c>
      <c r="K108" s="70"/>
      <c r="L108" s="70">
        <f t="shared" si="3"/>
        <v>143500</v>
      </c>
      <c r="M108" s="64" t="s">
        <v>209</v>
      </c>
      <c r="N108" s="64" t="s">
        <v>104</v>
      </c>
      <c r="O108" s="67" t="s">
        <v>221</v>
      </c>
      <c r="P108" s="67" t="s">
        <v>1</v>
      </c>
    </row>
    <row r="109" spans="1:16" s="71" customFormat="1" ht="25.75" customHeight="1" x14ac:dyDescent="0.35">
      <c r="A109" s="64">
        <f>IF(B109&lt;&gt;"",SUBTOTAL(3,$B$8:B109),0)</f>
        <v>102</v>
      </c>
      <c r="B109" s="101" t="s">
        <v>159</v>
      </c>
      <c r="C109" s="64" t="s">
        <v>44</v>
      </c>
      <c r="D109" s="65" t="s">
        <v>180</v>
      </c>
      <c r="E109" s="66" t="s">
        <v>181</v>
      </c>
      <c r="F109" s="64">
        <v>5</v>
      </c>
      <c r="G109" s="67" t="s">
        <v>147</v>
      </c>
      <c r="H109" s="68">
        <v>3.4</v>
      </c>
      <c r="I109" s="69">
        <v>102500</v>
      </c>
      <c r="J109" s="70">
        <f t="shared" si="2"/>
        <v>348500</v>
      </c>
      <c r="K109" s="70"/>
      <c r="L109" s="70">
        <f t="shared" si="3"/>
        <v>348500</v>
      </c>
      <c r="M109" s="64" t="s">
        <v>209</v>
      </c>
      <c r="N109" s="64" t="s">
        <v>105</v>
      </c>
      <c r="O109" s="67" t="s">
        <v>221</v>
      </c>
      <c r="P109" s="67" t="s">
        <v>1</v>
      </c>
    </row>
    <row r="110" spans="1:16" s="71" customFormat="1" ht="25.75" customHeight="1" x14ac:dyDescent="0.35">
      <c r="A110" s="64">
        <f>IF(B110&lt;&gt;"",SUBTOTAL(3,$B$8:B110),0)</f>
        <v>103</v>
      </c>
      <c r="B110" s="101" t="s">
        <v>63</v>
      </c>
      <c r="C110" s="64" t="s">
        <v>69</v>
      </c>
      <c r="D110" s="65" t="s">
        <v>88</v>
      </c>
      <c r="E110" s="66" t="s">
        <v>89</v>
      </c>
      <c r="F110" s="64">
        <v>6</v>
      </c>
      <c r="G110" s="67" t="s">
        <v>149</v>
      </c>
      <c r="H110" s="68">
        <v>46</v>
      </c>
      <c r="I110" s="69">
        <v>102500</v>
      </c>
      <c r="J110" s="70">
        <f t="shared" si="2"/>
        <v>4715000</v>
      </c>
      <c r="K110" s="70"/>
      <c r="L110" s="70">
        <f t="shared" si="3"/>
        <v>4715000</v>
      </c>
      <c r="M110" s="64" t="s">
        <v>210</v>
      </c>
      <c r="N110" s="64" t="s">
        <v>103</v>
      </c>
      <c r="O110" s="67" t="s">
        <v>132</v>
      </c>
      <c r="P110" s="67" t="s">
        <v>1</v>
      </c>
    </row>
    <row r="111" spans="1:16" s="71" customFormat="1" ht="25.75" customHeight="1" x14ac:dyDescent="0.35">
      <c r="A111" s="64">
        <f>IF(B111&lt;&gt;"",SUBTOTAL(3,$B$8:B111),0)</f>
        <v>104</v>
      </c>
      <c r="B111" s="101" t="s">
        <v>63</v>
      </c>
      <c r="C111" s="64" t="s">
        <v>69</v>
      </c>
      <c r="D111" s="65" t="s">
        <v>88</v>
      </c>
      <c r="E111" s="66" t="s">
        <v>89</v>
      </c>
      <c r="F111" s="64">
        <v>6</v>
      </c>
      <c r="G111" s="67" t="s">
        <v>149</v>
      </c>
      <c r="H111" s="68">
        <v>4.7</v>
      </c>
      <c r="I111" s="69">
        <v>102500</v>
      </c>
      <c r="J111" s="70">
        <f t="shared" si="2"/>
        <v>481750</v>
      </c>
      <c r="K111" s="70"/>
      <c r="L111" s="70">
        <f t="shared" si="3"/>
        <v>481750</v>
      </c>
      <c r="M111" s="64" t="s">
        <v>210</v>
      </c>
      <c r="N111" s="64" t="s">
        <v>104</v>
      </c>
      <c r="O111" s="67" t="s">
        <v>132</v>
      </c>
      <c r="P111" s="67" t="s">
        <v>1</v>
      </c>
    </row>
    <row r="112" spans="1:16" s="71" customFormat="1" ht="25.75" customHeight="1" x14ac:dyDescent="0.35">
      <c r="A112" s="64">
        <f>IF(B112&lt;&gt;"",SUBTOTAL(3,$B$8:B112),0)</f>
        <v>105</v>
      </c>
      <c r="B112" s="101" t="s">
        <v>63</v>
      </c>
      <c r="C112" s="64" t="s">
        <v>69</v>
      </c>
      <c r="D112" s="65" t="s">
        <v>88</v>
      </c>
      <c r="E112" s="66" t="s">
        <v>89</v>
      </c>
      <c r="F112" s="64">
        <v>6</v>
      </c>
      <c r="G112" s="67" t="s">
        <v>149</v>
      </c>
      <c r="H112" s="68">
        <v>11.8</v>
      </c>
      <c r="I112" s="69">
        <v>102500</v>
      </c>
      <c r="J112" s="70">
        <f t="shared" si="2"/>
        <v>1209500</v>
      </c>
      <c r="K112" s="70"/>
      <c r="L112" s="70">
        <f t="shared" si="3"/>
        <v>1209500</v>
      </c>
      <c r="M112" s="64" t="s">
        <v>210</v>
      </c>
      <c r="N112" s="64" t="s">
        <v>105</v>
      </c>
      <c r="O112" s="67" t="s">
        <v>132</v>
      </c>
      <c r="P112" s="67" t="s">
        <v>1</v>
      </c>
    </row>
    <row r="113" spans="1:16" s="71" customFormat="1" ht="25.75" customHeight="1" x14ac:dyDescent="0.35">
      <c r="A113" s="64">
        <f>IF(B113&lt;&gt;"",SUBTOTAL(3,$B$8:B113),0)</f>
        <v>106</v>
      </c>
      <c r="B113" s="101" t="s">
        <v>268</v>
      </c>
      <c r="C113" s="64" t="s">
        <v>69</v>
      </c>
      <c r="D113" s="65" t="s">
        <v>200</v>
      </c>
      <c r="E113" s="66" t="s">
        <v>76</v>
      </c>
      <c r="F113" s="64">
        <v>6</v>
      </c>
      <c r="G113" s="67" t="s">
        <v>149</v>
      </c>
      <c r="H113" s="68">
        <v>44</v>
      </c>
      <c r="I113" s="69">
        <v>102500</v>
      </c>
      <c r="J113" s="70">
        <f t="shared" si="2"/>
        <v>4510000</v>
      </c>
      <c r="K113" s="70"/>
      <c r="L113" s="70">
        <f t="shared" si="3"/>
        <v>4510000</v>
      </c>
      <c r="M113" s="64" t="s">
        <v>210</v>
      </c>
      <c r="N113" s="64" t="s">
        <v>103</v>
      </c>
      <c r="O113" s="67" t="s">
        <v>132</v>
      </c>
      <c r="P113" s="67" t="s">
        <v>1</v>
      </c>
    </row>
    <row r="114" spans="1:16" s="71" customFormat="1" ht="25.75" customHeight="1" x14ac:dyDescent="0.35">
      <c r="A114" s="64">
        <f>IF(B114&lt;&gt;"",SUBTOTAL(3,$B$8:B114),0)</f>
        <v>107</v>
      </c>
      <c r="B114" s="101" t="s">
        <v>268</v>
      </c>
      <c r="C114" s="64" t="s">
        <v>69</v>
      </c>
      <c r="D114" s="65" t="s">
        <v>200</v>
      </c>
      <c r="E114" s="66" t="s">
        <v>76</v>
      </c>
      <c r="F114" s="64">
        <v>6</v>
      </c>
      <c r="G114" s="67" t="s">
        <v>149</v>
      </c>
      <c r="H114" s="68">
        <v>4.7</v>
      </c>
      <c r="I114" s="69">
        <v>102500</v>
      </c>
      <c r="J114" s="70">
        <f t="shared" si="2"/>
        <v>481750</v>
      </c>
      <c r="K114" s="70"/>
      <c r="L114" s="70">
        <f t="shared" si="3"/>
        <v>481750</v>
      </c>
      <c r="M114" s="64" t="s">
        <v>210</v>
      </c>
      <c r="N114" s="64" t="s">
        <v>104</v>
      </c>
      <c r="O114" s="67" t="s">
        <v>132</v>
      </c>
      <c r="P114" s="67" t="s">
        <v>1</v>
      </c>
    </row>
    <row r="115" spans="1:16" s="71" customFormat="1" ht="25.75" customHeight="1" x14ac:dyDescent="0.35">
      <c r="A115" s="64">
        <f>IF(B115&lt;&gt;"",SUBTOTAL(3,$B$8:B115),0)</f>
        <v>108</v>
      </c>
      <c r="B115" s="101" t="s">
        <v>268</v>
      </c>
      <c r="C115" s="64" t="s">
        <v>69</v>
      </c>
      <c r="D115" s="65" t="s">
        <v>200</v>
      </c>
      <c r="E115" s="66" t="s">
        <v>76</v>
      </c>
      <c r="F115" s="64">
        <v>6</v>
      </c>
      <c r="G115" s="67" t="s">
        <v>149</v>
      </c>
      <c r="H115" s="68">
        <v>11.8</v>
      </c>
      <c r="I115" s="69">
        <v>102500</v>
      </c>
      <c r="J115" s="70">
        <f t="shared" si="2"/>
        <v>1209500</v>
      </c>
      <c r="K115" s="70"/>
      <c r="L115" s="70">
        <f t="shared" si="3"/>
        <v>1209500</v>
      </c>
      <c r="M115" s="64" t="s">
        <v>210</v>
      </c>
      <c r="N115" s="64" t="s">
        <v>105</v>
      </c>
      <c r="O115" s="67" t="s">
        <v>132</v>
      </c>
      <c r="P115" s="67" t="s">
        <v>1</v>
      </c>
    </row>
    <row r="116" spans="1:16" s="71" customFormat="1" ht="25.75" customHeight="1" x14ac:dyDescent="0.35">
      <c r="A116" s="64">
        <f>IF(B116&lt;&gt;"",SUBTOTAL(3,$B$8:B116),0)</f>
        <v>109</v>
      </c>
      <c r="B116" s="101" t="s">
        <v>269</v>
      </c>
      <c r="C116" s="64" t="s">
        <v>69</v>
      </c>
      <c r="D116" s="65" t="s">
        <v>185</v>
      </c>
      <c r="E116" s="66" t="s">
        <v>361</v>
      </c>
      <c r="F116" s="64">
        <v>6</v>
      </c>
      <c r="G116" s="67" t="s">
        <v>149</v>
      </c>
      <c r="H116" s="68">
        <v>47.5</v>
      </c>
      <c r="I116" s="69">
        <v>102500</v>
      </c>
      <c r="J116" s="70">
        <f t="shared" si="2"/>
        <v>4868750</v>
      </c>
      <c r="K116" s="70"/>
      <c r="L116" s="70">
        <f t="shared" si="3"/>
        <v>4868750</v>
      </c>
      <c r="M116" s="64" t="s">
        <v>115</v>
      </c>
      <c r="N116" s="64" t="s">
        <v>103</v>
      </c>
      <c r="O116" s="67" t="s">
        <v>132</v>
      </c>
      <c r="P116" s="67" t="s">
        <v>1</v>
      </c>
    </row>
    <row r="117" spans="1:16" s="71" customFormat="1" ht="25.75" customHeight="1" x14ac:dyDescent="0.35">
      <c r="A117" s="64">
        <f>IF(B117&lt;&gt;"",SUBTOTAL(3,$B$8:B117),0)</f>
        <v>110</v>
      </c>
      <c r="B117" s="101" t="s">
        <v>269</v>
      </c>
      <c r="C117" s="64" t="s">
        <v>69</v>
      </c>
      <c r="D117" s="65" t="s">
        <v>185</v>
      </c>
      <c r="E117" s="66" t="s">
        <v>361</v>
      </c>
      <c r="F117" s="64">
        <v>6</v>
      </c>
      <c r="G117" s="67" t="s">
        <v>149</v>
      </c>
      <c r="H117" s="68">
        <v>2.8</v>
      </c>
      <c r="I117" s="69">
        <v>102500</v>
      </c>
      <c r="J117" s="70">
        <f t="shared" si="2"/>
        <v>287000</v>
      </c>
      <c r="K117" s="70"/>
      <c r="L117" s="70">
        <f t="shared" si="3"/>
        <v>287000</v>
      </c>
      <c r="M117" s="64" t="s">
        <v>115</v>
      </c>
      <c r="N117" s="64" t="s">
        <v>104</v>
      </c>
      <c r="O117" s="67" t="s">
        <v>132</v>
      </c>
      <c r="P117" s="67" t="s">
        <v>1</v>
      </c>
    </row>
    <row r="118" spans="1:16" s="71" customFormat="1" ht="25.75" customHeight="1" x14ac:dyDescent="0.35">
      <c r="A118" s="64">
        <f>IF(B118&lt;&gt;"",SUBTOTAL(3,$B$8:B118),0)</f>
        <v>111</v>
      </c>
      <c r="B118" s="101" t="s">
        <v>269</v>
      </c>
      <c r="C118" s="64" t="s">
        <v>69</v>
      </c>
      <c r="D118" s="65" t="s">
        <v>185</v>
      </c>
      <c r="E118" s="66" t="s">
        <v>361</v>
      </c>
      <c r="F118" s="64">
        <v>6</v>
      </c>
      <c r="G118" s="67" t="s">
        <v>149</v>
      </c>
      <c r="H118" s="68">
        <v>6.9</v>
      </c>
      <c r="I118" s="69">
        <v>102500</v>
      </c>
      <c r="J118" s="70">
        <f t="shared" si="2"/>
        <v>707250</v>
      </c>
      <c r="K118" s="70"/>
      <c r="L118" s="70">
        <f t="shared" si="3"/>
        <v>707250</v>
      </c>
      <c r="M118" s="64" t="s">
        <v>115</v>
      </c>
      <c r="N118" s="64" t="s">
        <v>105</v>
      </c>
      <c r="O118" s="67" t="s">
        <v>132</v>
      </c>
      <c r="P118" s="67" t="s">
        <v>1</v>
      </c>
    </row>
    <row r="119" spans="1:16" s="71" customFormat="1" ht="25.75" customHeight="1" x14ac:dyDescent="0.35">
      <c r="A119" s="64">
        <f>IF(B119&lt;&gt;"",SUBTOTAL(3,$B$8:B119),0)</f>
        <v>112</v>
      </c>
      <c r="B119" s="101" t="s">
        <v>270</v>
      </c>
      <c r="C119" s="64" t="s">
        <v>69</v>
      </c>
      <c r="D119" s="65" t="s">
        <v>71</v>
      </c>
      <c r="E119" s="66" t="s">
        <v>362</v>
      </c>
      <c r="F119" s="64">
        <v>6</v>
      </c>
      <c r="G119" s="67" t="s">
        <v>150</v>
      </c>
      <c r="H119" s="68">
        <v>30</v>
      </c>
      <c r="I119" s="69">
        <v>102500</v>
      </c>
      <c r="J119" s="70">
        <f t="shared" si="2"/>
        <v>3075000</v>
      </c>
      <c r="K119" s="70"/>
      <c r="L119" s="70">
        <f t="shared" si="3"/>
        <v>3075000</v>
      </c>
      <c r="M119" s="64" t="s">
        <v>422</v>
      </c>
      <c r="N119" s="64" t="s">
        <v>103</v>
      </c>
      <c r="O119" s="67" t="s">
        <v>467</v>
      </c>
      <c r="P119" s="67" t="s">
        <v>1</v>
      </c>
    </row>
    <row r="120" spans="1:16" s="71" customFormat="1" ht="25.75" customHeight="1" x14ac:dyDescent="0.35">
      <c r="A120" s="64">
        <f>IF(B120&lt;&gt;"",SUBTOTAL(3,$B$8:B120),0)</f>
        <v>113</v>
      </c>
      <c r="B120" s="101" t="s">
        <v>270</v>
      </c>
      <c r="C120" s="64" t="s">
        <v>69</v>
      </c>
      <c r="D120" s="65" t="s">
        <v>71</v>
      </c>
      <c r="E120" s="66" t="s">
        <v>362</v>
      </c>
      <c r="F120" s="64">
        <v>6</v>
      </c>
      <c r="G120" s="67" t="s">
        <v>150</v>
      </c>
      <c r="H120" s="68">
        <v>4.8</v>
      </c>
      <c r="I120" s="69">
        <v>102500</v>
      </c>
      <c r="J120" s="70">
        <f t="shared" si="2"/>
        <v>492000</v>
      </c>
      <c r="K120" s="70"/>
      <c r="L120" s="70">
        <f t="shared" si="3"/>
        <v>492000</v>
      </c>
      <c r="M120" s="64" t="s">
        <v>422</v>
      </c>
      <c r="N120" s="64" t="s">
        <v>104</v>
      </c>
      <c r="O120" s="67" t="s">
        <v>467</v>
      </c>
      <c r="P120" s="67" t="s">
        <v>1</v>
      </c>
    </row>
    <row r="121" spans="1:16" s="71" customFormat="1" ht="25.75" customHeight="1" x14ac:dyDescent="0.35">
      <c r="A121" s="64">
        <f>IF(B121&lt;&gt;"",SUBTOTAL(3,$B$8:B121),0)</f>
        <v>114</v>
      </c>
      <c r="B121" s="101" t="s">
        <v>270</v>
      </c>
      <c r="C121" s="64" t="s">
        <v>69</v>
      </c>
      <c r="D121" s="65" t="s">
        <v>71</v>
      </c>
      <c r="E121" s="66" t="s">
        <v>362</v>
      </c>
      <c r="F121" s="64">
        <v>6</v>
      </c>
      <c r="G121" s="67" t="s">
        <v>150</v>
      </c>
      <c r="H121" s="68">
        <v>12.1</v>
      </c>
      <c r="I121" s="69">
        <v>102500</v>
      </c>
      <c r="J121" s="70">
        <f t="shared" si="2"/>
        <v>1240250</v>
      </c>
      <c r="K121" s="70"/>
      <c r="L121" s="70">
        <f t="shared" si="3"/>
        <v>1240250</v>
      </c>
      <c r="M121" s="64" t="s">
        <v>422</v>
      </c>
      <c r="N121" s="64" t="s">
        <v>105</v>
      </c>
      <c r="O121" s="67" t="s">
        <v>467</v>
      </c>
      <c r="P121" s="67" t="s">
        <v>1</v>
      </c>
    </row>
    <row r="122" spans="1:16" s="71" customFormat="1" ht="25.75" customHeight="1" x14ac:dyDescent="0.35">
      <c r="A122" s="64">
        <f>IF(B122&lt;&gt;"",SUBTOTAL(3,$B$8:B122),0)</f>
        <v>115</v>
      </c>
      <c r="B122" s="101" t="s">
        <v>64</v>
      </c>
      <c r="C122" s="64" t="s">
        <v>44</v>
      </c>
      <c r="D122" s="65" t="s">
        <v>90</v>
      </c>
      <c r="E122" s="66" t="s">
        <v>91</v>
      </c>
      <c r="F122" s="64">
        <v>6</v>
      </c>
      <c r="G122" s="67" t="s">
        <v>150</v>
      </c>
      <c r="H122" s="68">
        <v>52.5</v>
      </c>
      <c r="I122" s="69">
        <v>102500</v>
      </c>
      <c r="J122" s="70">
        <f t="shared" si="2"/>
        <v>5381250</v>
      </c>
      <c r="K122" s="70"/>
      <c r="L122" s="70">
        <f t="shared" si="3"/>
        <v>5381250</v>
      </c>
      <c r="M122" s="64" t="s">
        <v>116</v>
      </c>
      <c r="N122" s="64" t="s">
        <v>103</v>
      </c>
      <c r="O122" s="67" t="s">
        <v>133</v>
      </c>
      <c r="P122" s="67" t="s">
        <v>1</v>
      </c>
    </row>
    <row r="123" spans="1:16" s="71" customFormat="1" ht="25.75" customHeight="1" x14ac:dyDescent="0.35">
      <c r="A123" s="64">
        <f>IF(B123&lt;&gt;"",SUBTOTAL(3,$B$8:B123),0)</f>
        <v>116</v>
      </c>
      <c r="B123" s="101" t="s">
        <v>64</v>
      </c>
      <c r="C123" s="64" t="s">
        <v>44</v>
      </c>
      <c r="D123" s="65" t="s">
        <v>90</v>
      </c>
      <c r="E123" s="66" t="s">
        <v>91</v>
      </c>
      <c r="F123" s="64">
        <v>6</v>
      </c>
      <c r="G123" s="67" t="s">
        <v>150</v>
      </c>
      <c r="H123" s="68">
        <v>6.6</v>
      </c>
      <c r="I123" s="69">
        <v>102500</v>
      </c>
      <c r="J123" s="70">
        <f t="shared" si="2"/>
        <v>676500</v>
      </c>
      <c r="K123" s="70"/>
      <c r="L123" s="70">
        <f t="shared" si="3"/>
        <v>676500</v>
      </c>
      <c r="M123" s="64" t="s">
        <v>116</v>
      </c>
      <c r="N123" s="64" t="s">
        <v>104</v>
      </c>
      <c r="O123" s="67" t="s">
        <v>133</v>
      </c>
      <c r="P123" s="67" t="s">
        <v>1</v>
      </c>
    </row>
    <row r="124" spans="1:16" s="71" customFormat="1" ht="25.75" customHeight="1" x14ac:dyDescent="0.35">
      <c r="A124" s="64">
        <f>IF(B124&lt;&gt;"",SUBTOTAL(3,$B$8:B124),0)</f>
        <v>117</v>
      </c>
      <c r="B124" s="101" t="s">
        <v>64</v>
      </c>
      <c r="C124" s="64" t="s">
        <v>44</v>
      </c>
      <c r="D124" s="65" t="s">
        <v>90</v>
      </c>
      <c r="E124" s="66" t="s">
        <v>91</v>
      </c>
      <c r="F124" s="64">
        <v>6</v>
      </c>
      <c r="G124" s="67" t="s">
        <v>150</v>
      </c>
      <c r="H124" s="68">
        <v>16.5</v>
      </c>
      <c r="I124" s="69">
        <v>102500</v>
      </c>
      <c r="J124" s="70">
        <f t="shared" si="2"/>
        <v>1691250</v>
      </c>
      <c r="K124" s="70"/>
      <c r="L124" s="70">
        <f t="shared" si="3"/>
        <v>1691250</v>
      </c>
      <c r="M124" s="64" t="s">
        <v>116</v>
      </c>
      <c r="N124" s="64" t="s">
        <v>105</v>
      </c>
      <c r="O124" s="67" t="s">
        <v>133</v>
      </c>
      <c r="P124" s="67" t="s">
        <v>1</v>
      </c>
    </row>
    <row r="125" spans="1:16" s="71" customFormat="1" ht="25.75" customHeight="1" x14ac:dyDescent="0.35">
      <c r="A125" s="64">
        <f>IF(B125&lt;&gt;"",SUBTOTAL(3,$B$8:B125),0)</f>
        <v>118</v>
      </c>
      <c r="B125" s="101" t="s">
        <v>160</v>
      </c>
      <c r="C125" s="64" t="s">
        <v>69</v>
      </c>
      <c r="D125" s="65" t="s">
        <v>55</v>
      </c>
      <c r="E125" s="66" t="s">
        <v>183</v>
      </c>
      <c r="F125" s="64">
        <v>6</v>
      </c>
      <c r="G125" s="67" t="s">
        <v>150</v>
      </c>
      <c r="H125" s="68">
        <v>30</v>
      </c>
      <c r="I125" s="69">
        <v>102500</v>
      </c>
      <c r="J125" s="70">
        <f t="shared" si="2"/>
        <v>3075000</v>
      </c>
      <c r="K125" s="70"/>
      <c r="L125" s="70">
        <f t="shared" si="3"/>
        <v>3075000</v>
      </c>
      <c r="M125" s="64" t="s">
        <v>116</v>
      </c>
      <c r="N125" s="64" t="s">
        <v>103</v>
      </c>
      <c r="O125" s="67" t="s">
        <v>133</v>
      </c>
      <c r="P125" s="67" t="s">
        <v>1</v>
      </c>
    </row>
    <row r="126" spans="1:16" s="71" customFormat="1" ht="25.75" customHeight="1" x14ac:dyDescent="0.35">
      <c r="A126" s="64">
        <f>IF(B126&lt;&gt;"",SUBTOTAL(3,$B$8:B126),0)</f>
        <v>119</v>
      </c>
      <c r="B126" s="101" t="s">
        <v>160</v>
      </c>
      <c r="C126" s="64" t="s">
        <v>69</v>
      </c>
      <c r="D126" s="65" t="s">
        <v>55</v>
      </c>
      <c r="E126" s="66" t="s">
        <v>183</v>
      </c>
      <c r="F126" s="64">
        <v>6</v>
      </c>
      <c r="G126" s="67" t="s">
        <v>150</v>
      </c>
      <c r="H126" s="68">
        <v>6</v>
      </c>
      <c r="I126" s="69">
        <v>102500</v>
      </c>
      <c r="J126" s="70">
        <f t="shared" si="2"/>
        <v>615000</v>
      </c>
      <c r="K126" s="70"/>
      <c r="L126" s="70">
        <f t="shared" si="3"/>
        <v>615000</v>
      </c>
      <c r="M126" s="64" t="s">
        <v>116</v>
      </c>
      <c r="N126" s="64" t="s">
        <v>104</v>
      </c>
      <c r="O126" s="67" t="s">
        <v>133</v>
      </c>
      <c r="P126" s="67" t="s">
        <v>1</v>
      </c>
    </row>
    <row r="127" spans="1:16" s="71" customFormat="1" ht="25.75" customHeight="1" x14ac:dyDescent="0.35">
      <c r="A127" s="64">
        <f>IF(B127&lt;&gt;"",SUBTOTAL(3,$B$8:B127),0)</f>
        <v>120</v>
      </c>
      <c r="B127" s="101" t="s">
        <v>160</v>
      </c>
      <c r="C127" s="64" t="s">
        <v>69</v>
      </c>
      <c r="D127" s="65" t="s">
        <v>55</v>
      </c>
      <c r="E127" s="66" t="s">
        <v>183</v>
      </c>
      <c r="F127" s="64">
        <v>6</v>
      </c>
      <c r="G127" s="67" t="s">
        <v>150</v>
      </c>
      <c r="H127" s="68">
        <v>15.1</v>
      </c>
      <c r="I127" s="69">
        <v>102500</v>
      </c>
      <c r="J127" s="70">
        <f t="shared" si="2"/>
        <v>1547750</v>
      </c>
      <c r="K127" s="70"/>
      <c r="L127" s="70">
        <f t="shared" si="3"/>
        <v>1547750</v>
      </c>
      <c r="M127" s="64" t="s">
        <v>116</v>
      </c>
      <c r="N127" s="64" t="s">
        <v>105</v>
      </c>
      <c r="O127" s="67" t="s">
        <v>133</v>
      </c>
      <c r="P127" s="67" t="s">
        <v>1</v>
      </c>
    </row>
    <row r="128" spans="1:16" s="71" customFormat="1" ht="25.75" customHeight="1" x14ac:dyDescent="0.35">
      <c r="A128" s="64">
        <f>IF(B128&lt;&gt;"",SUBTOTAL(3,$B$8:B128),0)</f>
        <v>121</v>
      </c>
      <c r="B128" s="101" t="s">
        <v>271</v>
      </c>
      <c r="C128" s="64" t="s">
        <v>69</v>
      </c>
      <c r="D128" s="65" t="s">
        <v>81</v>
      </c>
      <c r="E128" s="66" t="s">
        <v>50</v>
      </c>
      <c r="F128" s="64">
        <v>6</v>
      </c>
      <c r="G128" s="67" t="s">
        <v>142</v>
      </c>
      <c r="H128" s="68">
        <v>30</v>
      </c>
      <c r="I128" s="69">
        <v>102500</v>
      </c>
      <c r="J128" s="70">
        <f t="shared" si="2"/>
        <v>3075000</v>
      </c>
      <c r="K128" s="70"/>
      <c r="L128" s="70">
        <f t="shared" si="3"/>
        <v>3075000</v>
      </c>
      <c r="M128" s="64" t="s">
        <v>423</v>
      </c>
      <c r="N128" s="64" t="s">
        <v>103</v>
      </c>
      <c r="O128" s="67" t="s">
        <v>468</v>
      </c>
      <c r="P128" s="67" t="s">
        <v>1</v>
      </c>
    </row>
    <row r="129" spans="1:16" s="71" customFormat="1" ht="25.75" customHeight="1" x14ac:dyDescent="0.35">
      <c r="A129" s="64">
        <f>IF(B129&lt;&gt;"",SUBTOTAL(3,$B$8:B129),0)</f>
        <v>122</v>
      </c>
      <c r="B129" s="101" t="s">
        <v>271</v>
      </c>
      <c r="C129" s="64" t="s">
        <v>69</v>
      </c>
      <c r="D129" s="65" t="s">
        <v>81</v>
      </c>
      <c r="E129" s="66" t="s">
        <v>50</v>
      </c>
      <c r="F129" s="64">
        <v>6</v>
      </c>
      <c r="G129" s="67" t="s">
        <v>142</v>
      </c>
      <c r="H129" s="68">
        <v>0.8</v>
      </c>
      <c r="I129" s="69">
        <v>102500</v>
      </c>
      <c r="J129" s="70">
        <f t="shared" si="2"/>
        <v>82000</v>
      </c>
      <c r="K129" s="70"/>
      <c r="L129" s="70">
        <f t="shared" si="3"/>
        <v>82000</v>
      </c>
      <c r="M129" s="64" t="s">
        <v>423</v>
      </c>
      <c r="N129" s="64" t="s">
        <v>104</v>
      </c>
      <c r="O129" s="67" t="s">
        <v>468</v>
      </c>
      <c r="P129" s="67" t="s">
        <v>1</v>
      </c>
    </row>
    <row r="130" spans="1:16" s="71" customFormat="1" ht="25.75" customHeight="1" x14ac:dyDescent="0.35">
      <c r="A130" s="64">
        <f>IF(B130&lt;&gt;"",SUBTOTAL(3,$B$8:B130),0)</f>
        <v>123</v>
      </c>
      <c r="B130" s="101" t="s">
        <v>271</v>
      </c>
      <c r="C130" s="64" t="s">
        <v>69</v>
      </c>
      <c r="D130" s="65" t="s">
        <v>81</v>
      </c>
      <c r="E130" s="66" t="s">
        <v>50</v>
      </c>
      <c r="F130" s="64">
        <v>6</v>
      </c>
      <c r="G130" s="67" t="s">
        <v>142</v>
      </c>
      <c r="H130" s="68">
        <v>2</v>
      </c>
      <c r="I130" s="69">
        <v>102500</v>
      </c>
      <c r="J130" s="70">
        <f t="shared" si="2"/>
        <v>205000</v>
      </c>
      <c r="K130" s="70"/>
      <c r="L130" s="70">
        <f t="shared" si="3"/>
        <v>205000</v>
      </c>
      <c r="M130" s="64" t="s">
        <v>423</v>
      </c>
      <c r="N130" s="64" t="s">
        <v>105</v>
      </c>
      <c r="O130" s="67" t="s">
        <v>468</v>
      </c>
      <c r="P130" s="67" t="s">
        <v>1</v>
      </c>
    </row>
    <row r="131" spans="1:16" s="71" customFormat="1" ht="25.75" customHeight="1" x14ac:dyDescent="0.35">
      <c r="A131" s="64">
        <f>IF(B131&lt;&gt;"",SUBTOTAL(3,$B$8:B131),0)</f>
        <v>124</v>
      </c>
      <c r="B131" s="101" t="s">
        <v>272</v>
      </c>
      <c r="C131" s="64" t="s">
        <v>69</v>
      </c>
      <c r="D131" s="65" t="s">
        <v>363</v>
      </c>
      <c r="E131" s="66" t="s">
        <v>364</v>
      </c>
      <c r="F131" s="64">
        <v>6</v>
      </c>
      <c r="G131" s="67" t="s">
        <v>142</v>
      </c>
      <c r="H131" s="68">
        <v>30</v>
      </c>
      <c r="I131" s="69">
        <v>102500</v>
      </c>
      <c r="J131" s="70">
        <f t="shared" si="2"/>
        <v>3075000</v>
      </c>
      <c r="K131" s="70"/>
      <c r="L131" s="70">
        <f t="shared" si="3"/>
        <v>3075000</v>
      </c>
      <c r="M131" s="64" t="s">
        <v>211</v>
      </c>
      <c r="N131" s="64" t="s">
        <v>103</v>
      </c>
      <c r="O131" s="67" t="s">
        <v>222</v>
      </c>
      <c r="P131" s="67" t="s">
        <v>1</v>
      </c>
    </row>
    <row r="132" spans="1:16" s="71" customFormat="1" ht="25.75" customHeight="1" x14ac:dyDescent="0.35">
      <c r="A132" s="64">
        <f>IF(B132&lt;&gt;"",SUBTOTAL(3,$B$8:B132),0)</f>
        <v>125</v>
      </c>
      <c r="B132" s="101" t="s">
        <v>272</v>
      </c>
      <c r="C132" s="64" t="s">
        <v>69</v>
      </c>
      <c r="D132" s="65" t="s">
        <v>363</v>
      </c>
      <c r="E132" s="66" t="s">
        <v>364</v>
      </c>
      <c r="F132" s="64">
        <v>6</v>
      </c>
      <c r="G132" s="67" t="s">
        <v>142</v>
      </c>
      <c r="H132" s="68">
        <v>1.1000000000000001</v>
      </c>
      <c r="I132" s="69">
        <v>102500</v>
      </c>
      <c r="J132" s="70">
        <f t="shared" si="2"/>
        <v>112750.00000000001</v>
      </c>
      <c r="K132" s="70"/>
      <c r="L132" s="70">
        <f t="shared" si="3"/>
        <v>112750.00000000001</v>
      </c>
      <c r="M132" s="64" t="s">
        <v>211</v>
      </c>
      <c r="N132" s="64" t="s">
        <v>104</v>
      </c>
      <c r="O132" s="67" t="s">
        <v>222</v>
      </c>
      <c r="P132" s="67" t="s">
        <v>1</v>
      </c>
    </row>
    <row r="133" spans="1:16" s="71" customFormat="1" ht="25.75" customHeight="1" x14ac:dyDescent="0.35">
      <c r="A133" s="64">
        <f>IF(B133&lt;&gt;"",SUBTOTAL(3,$B$8:B133),0)</f>
        <v>126</v>
      </c>
      <c r="B133" s="101" t="s">
        <v>272</v>
      </c>
      <c r="C133" s="64" t="s">
        <v>69</v>
      </c>
      <c r="D133" s="65" t="s">
        <v>363</v>
      </c>
      <c r="E133" s="66" t="s">
        <v>364</v>
      </c>
      <c r="F133" s="64">
        <v>6</v>
      </c>
      <c r="G133" s="67" t="s">
        <v>142</v>
      </c>
      <c r="H133" s="68">
        <v>2.8</v>
      </c>
      <c r="I133" s="69">
        <v>102500</v>
      </c>
      <c r="J133" s="70">
        <f t="shared" si="2"/>
        <v>287000</v>
      </c>
      <c r="K133" s="70"/>
      <c r="L133" s="70">
        <f t="shared" si="3"/>
        <v>287000</v>
      </c>
      <c r="M133" s="64" t="s">
        <v>211</v>
      </c>
      <c r="N133" s="64" t="s">
        <v>105</v>
      </c>
      <c r="O133" s="67" t="s">
        <v>222</v>
      </c>
      <c r="P133" s="67" t="s">
        <v>1</v>
      </c>
    </row>
    <row r="134" spans="1:16" s="71" customFormat="1" ht="25.75" customHeight="1" x14ac:dyDescent="0.35">
      <c r="A134" s="64">
        <f>IF(B134&lt;&gt;"",SUBTOTAL(3,$B$8:B134),0)</f>
        <v>127</v>
      </c>
      <c r="B134" s="101" t="s">
        <v>273</v>
      </c>
      <c r="C134" s="64" t="s">
        <v>69</v>
      </c>
      <c r="D134" s="65" t="s">
        <v>365</v>
      </c>
      <c r="E134" s="66" t="s">
        <v>72</v>
      </c>
      <c r="F134" s="64">
        <v>6</v>
      </c>
      <c r="G134" s="67" t="s">
        <v>184</v>
      </c>
      <c r="H134" s="68">
        <v>30</v>
      </c>
      <c r="I134" s="69">
        <v>102500</v>
      </c>
      <c r="J134" s="70">
        <f t="shared" si="2"/>
        <v>3075000</v>
      </c>
      <c r="K134" s="70"/>
      <c r="L134" s="70">
        <f t="shared" si="3"/>
        <v>3075000</v>
      </c>
      <c r="M134" s="64" t="s">
        <v>212</v>
      </c>
      <c r="N134" s="64" t="s">
        <v>103</v>
      </c>
      <c r="O134" s="67" t="s">
        <v>223</v>
      </c>
      <c r="P134" s="67" t="s">
        <v>1</v>
      </c>
    </row>
    <row r="135" spans="1:16" s="71" customFormat="1" ht="25.75" customHeight="1" x14ac:dyDescent="0.35">
      <c r="A135" s="64">
        <f>IF(B135&lt;&gt;"",SUBTOTAL(3,$B$8:B135),0)</f>
        <v>128</v>
      </c>
      <c r="B135" s="101" t="s">
        <v>273</v>
      </c>
      <c r="C135" s="64" t="s">
        <v>69</v>
      </c>
      <c r="D135" s="65" t="s">
        <v>365</v>
      </c>
      <c r="E135" s="66" t="s">
        <v>72</v>
      </c>
      <c r="F135" s="64">
        <v>6</v>
      </c>
      <c r="G135" s="67" t="s">
        <v>184</v>
      </c>
      <c r="H135" s="68">
        <v>2</v>
      </c>
      <c r="I135" s="69">
        <v>102500</v>
      </c>
      <c r="J135" s="70">
        <f t="shared" si="2"/>
        <v>205000</v>
      </c>
      <c r="K135" s="70"/>
      <c r="L135" s="70">
        <f t="shared" si="3"/>
        <v>205000</v>
      </c>
      <c r="M135" s="64" t="s">
        <v>212</v>
      </c>
      <c r="N135" s="64" t="s">
        <v>104</v>
      </c>
      <c r="O135" s="67" t="s">
        <v>223</v>
      </c>
      <c r="P135" s="67" t="s">
        <v>1</v>
      </c>
    </row>
    <row r="136" spans="1:16" s="71" customFormat="1" ht="25.75" customHeight="1" x14ac:dyDescent="0.35">
      <c r="A136" s="64">
        <f>IF(B136&lt;&gt;"",SUBTOTAL(3,$B$8:B136),0)</f>
        <v>129</v>
      </c>
      <c r="B136" s="101" t="s">
        <v>273</v>
      </c>
      <c r="C136" s="64" t="s">
        <v>69</v>
      </c>
      <c r="D136" s="65" t="s">
        <v>365</v>
      </c>
      <c r="E136" s="66" t="s">
        <v>72</v>
      </c>
      <c r="F136" s="64">
        <v>6</v>
      </c>
      <c r="G136" s="67" t="s">
        <v>184</v>
      </c>
      <c r="H136" s="68">
        <v>5.0999999999999996</v>
      </c>
      <c r="I136" s="69">
        <v>102500</v>
      </c>
      <c r="J136" s="70">
        <f t="shared" ref="J136:J199" si="4">I136*H136</f>
        <v>522749.99999999994</v>
      </c>
      <c r="K136" s="70"/>
      <c r="L136" s="70">
        <f t="shared" ref="L136:L199" si="5">J136-K136</f>
        <v>522749.99999999994</v>
      </c>
      <c r="M136" s="64" t="s">
        <v>212</v>
      </c>
      <c r="N136" s="64" t="s">
        <v>105</v>
      </c>
      <c r="O136" s="67" t="s">
        <v>223</v>
      </c>
      <c r="P136" s="67" t="s">
        <v>1</v>
      </c>
    </row>
    <row r="137" spans="1:16" s="71" customFormat="1" ht="25.75" customHeight="1" x14ac:dyDescent="0.35">
      <c r="A137" s="64">
        <f>IF(B137&lt;&gt;"",SUBTOTAL(3,$B$8:B137),0)</f>
        <v>130</v>
      </c>
      <c r="B137" s="101" t="s">
        <v>274</v>
      </c>
      <c r="C137" s="64" t="s">
        <v>69</v>
      </c>
      <c r="D137" s="65" t="s">
        <v>101</v>
      </c>
      <c r="E137" s="66" t="s">
        <v>321</v>
      </c>
      <c r="F137" s="64">
        <v>7</v>
      </c>
      <c r="G137" s="67" t="s">
        <v>139</v>
      </c>
      <c r="H137" s="68">
        <v>30</v>
      </c>
      <c r="I137" s="69">
        <v>102500</v>
      </c>
      <c r="J137" s="70">
        <f t="shared" si="4"/>
        <v>3075000</v>
      </c>
      <c r="K137" s="70"/>
      <c r="L137" s="70">
        <f t="shared" si="5"/>
        <v>3075000</v>
      </c>
      <c r="M137" s="64" t="s">
        <v>424</v>
      </c>
      <c r="N137" s="64" t="s">
        <v>103</v>
      </c>
      <c r="O137" s="67" t="s">
        <v>469</v>
      </c>
      <c r="P137" s="67" t="s">
        <v>1</v>
      </c>
    </row>
    <row r="138" spans="1:16" s="71" customFormat="1" ht="25.75" customHeight="1" x14ac:dyDescent="0.35">
      <c r="A138" s="64">
        <f>IF(B138&lt;&gt;"",SUBTOTAL(3,$B$8:B138),0)</f>
        <v>131</v>
      </c>
      <c r="B138" s="101" t="s">
        <v>274</v>
      </c>
      <c r="C138" s="64" t="s">
        <v>69</v>
      </c>
      <c r="D138" s="65" t="s">
        <v>101</v>
      </c>
      <c r="E138" s="66" t="s">
        <v>321</v>
      </c>
      <c r="F138" s="64">
        <v>7</v>
      </c>
      <c r="G138" s="67" t="s">
        <v>139</v>
      </c>
      <c r="H138" s="68">
        <v>2.4</v>
      </c>
      <c r="I138" s="69">
        <v>102500</v>
      </c>
      <c r="J138" s="70">
        <f t="shared" si="4"/>
        <v>246000</v>
      </c>
      <c r="K138" s="70"/>
      <c r="L138" s="70">
        <f t="shared" si="5"/>
        <v>246000</v>
      </c>
      <c r="M138" s="64" t="s">
        <v>424</v>
      </c>
      <c r="N138" s="64" t="s">
        <v>104</v>
      </c>
      <c r="O138" s="67" t="s">
        <v>469</v>
      </c>
      <c r="P138" s="67" t="s">
        <v>1</v>
      </c>
    </row>
    <row r="139" spans="1:16" s="71" customFormat="1" ht="25.75" customHeight="1" x14ac:dyDescent="0.35">
      <c r="A139" s="64">
        <f>IF(B139&lt;&gt;"",SUBTOTAL(3,$B$8:B139),0)</f>
        <v>132</v>
      </c>
      <c r="B139" s="101" t="s">
        <v>274</v>
      </c>
      <c r="C139" s="64" t="s">
        <v>69</v>
      </c>
      <c r="D139" s="65" t="s">
        <v>101</v>
      </c>
      <c r="E139" s="66" t="s">
        <v>321</v>
      </c>
      <c r="F139" s="64">
        <v>7</v>
      </c>
      <c r="G139" s="67" t="s">
        <v>139</v>
      </c>
      <c r="H139" s="68">
        <v>6</v>
      </c>
      <c r="I139" s="69">
        <v>102500</v>
      </c>
      <c r="J139" s="70">
        <f t="shared" si="4"/>
        <v>615000</v>
      </c>
      <c r="K139" s="70"/>
      <c r="L139" s="70">
        <f t="shared" si="5"/>
        <v>615000</v>
      </c>
      <c r="M139" s="64" t="s">
        <v>424</v>
      </c>
      <c r="N139" s="64" t="s">
        <v>105</v>
      </c>
      <c r="O139" s="67" t="s">
        <v>469</v>
      </c>
      <c r="P139" s="67" t="s">
        <v>1</v>
      </c>
    </row>
    <row r="140" spans="1:16" s="71" customFormat="1" ht="25.75" customHeight="1" x14ac:dyDescent="0.35">
      <c r="A140" s="64">
        <f>IF(B140&lt;&gt;"",SUBTOTAL(3,$B$8:B140),0)</f>
        <v>133</v>
      </c>
      <c r="B140" s="101" t="s">
        <v>275</v>
      </c>
      <c r="C140" s="64" t="s">
        <v>44</v>
      </c>
      <c r="D140" s="65" t="s">
        <v>366</v>
      </c>
      <c r="E140" s="66" t="s">
        <v>76</v>
      </c>
      <c r="F140" s="64">
        <v>7</v>
      </c>
      <c r="G140" s="67" t="s">
        <v>139</v>
      </c>
      <c r="H140" s="68">
        <v>45</v>
      </c>
      <c r="I140" s="69">
        <v>102500</v>
      </c>
      <c r="J140" s="70">
        <f t="shared" si="4"/>
        <v>4612500</v>
      </c>
      <c r="K140" s="70"/>
      <c r="L140" s="70">
        <f t="shared" si="5"/>
        <v>4612500</v>
      </c>
      <c r="M140" s="64" t="s">
        <v>425</v>
      </c>
      <c r="N140" s="64" t="s">
        <v>103</v>
      </c>
      <c r="O140" s="67" t="s">
        <v>470</v>
      </c>
      <c r="P140" s="67" t="s">
        <v>1</v>
      </c>
    </row>
    <row r="141" spans="1:16" s="71" customFormat="1" ht="25.75" customHeight="1" x14ac:dyDescent="0.35">
      <c r="A141" s="64">
        <f>IF(B141&lt;&gt;"",SUBTOTAL(3,$B$8:B141),0)</f>
        <v>134</v>
      </c>
      <c r="B141" s="101" t="s">
        <v>275</v>
      </c>
      <c r="C141" s="64" t="s">
        <v>44</v>
      </c>
      <c r="D141" s="65" t="s">
        <v>366</v>
      </c>
      <c r="E141" s="66" t="s">
        <v>76</v>
      </c>
      <c r="F141" s="64">
        <v>7</v>
      </c>
      <c r="G141" s="67" t="s">
        <v>139</v>
      </c>
      <c r="H141" s="68">
        <v>0.6</v>
      </c>
      <c r="I141" s="69">
        <v>102500</v>
      </c>
      <c r="J141" s="70">
        <f t="shared" si="4"/>
        <v>61500</v>
      </c>
      <c r="K141" s="70"/>
      <c r="L141" s="70">
        <f t="shared" si="5"/>
        <v>61500</v>
      </c>
      <c r="M141" s="64" t="s">
        <v>425</v>
      </c>
      <c r="N141" s="64" t="s">
        <v>104</v>
      </c>
      <c r="O141" s="67" t="s">
        <v>470</v>
      </c>
      <c r="P141" s="67" t="s">
        <v>1</v>
      </c>
    </row>
    <row r="142" spans="1:16" s="71" customFormat="1" ht="25.75" customHeight="1" x14ac:dyDescent="0.35">
      <c r="A142" s="64">
        <f>IF(B142&lt;&gt;"",SUBTOTAL(3,$B$8:B142),0)</f>
        <v>135</v>
      </c>
      <c r="B142" s="101" t="s">
        <v>275</v>
      </c>
      <c r="C142" s="64" t="s">
        <v>44</v>
      </c>
      <c r="D142" s="65" t="s">
        <v>366</v>
      </c>
      <c r="E142" s="66" t="s">
        <v>76</v>
      </c>
      <c r="F142" s="64">
        <v>7</v>
      </c>
      <c r="G142" s="67" t="s">
        <v>139</v>
      </c>
      <c r="H142" s="68">
        <v>1.6</v>
      </c>
      <c r="I142" s="69">
        <v>102500</v>
      </c>
      <c r="J142" s="70">
        <f t="shared" si="4"/>
        <v>164000</v>
      </c>
      <c r="K142" s="70"/>
      <c r="L142" s="70">
        <f t="shared" si="5"/>
        <v>164000</v>
      </c>
      <c r="M142" s="64" t="s">
        <v>425</v>
      </c>
      <c r="N142" s="64" t="s">
        <v>105</v>
      </c>
      <c r="O142" s="67" t="s">
        <v>470</v>
      </c>
      <c r="P142" s="67" t="s">
        <v>1</v>
      </c>
    </row>
    <row r="143" spans="1:16" s="71" customFormat="1" ht="25.75" customHeight="1" x14ac:dyDescent="0.35">
      <c r="A143" s="64">
        <f>IF(B143&lt;&gt;"",SUBTOTAL(3,$B$8:B143),0)</f>
        <v>136</v>
      </c>
      <c r="B143" s="101" t="s">
        <v>276</v>
      </c>
      <c r="C143" s="64" t="s">
        <v>69</v>
      </c>
      <c r="D143" s="65" t="s">
        <v>71</v>
      </c>
      <c r="E143" s="66" t="s">
        <v>367</v>
      </c>
      <c r="F143" s="64">
        <v>7</v>
      </c>
      <c r="G143" s="67" t="s">
        <v>139</v>
      </c>
      <c r="H143" s="68">
        <v>44.5</v>
      </c>
      <c r="I143" s="69">
        <v>102500</v>
      </c>
      <c r="J143" s="70">
        <f t="shared" si="4"/>
        <v>4561250</v>
      </c>
      <c r="K143" s="70"/>
      <c r="L143" s="70">
        <f t="shared" si="5"/>
        <v>4561250</v>
      </c>
      <c r="M143" s="64" t="s">
        <v>426</v>
      </c>
      <c r="N143" s="64" t="s">
        <v>103</v>
      </c>
      <c r="O143" s="67" t="s">
        <v>471</v>
      </c>
      <c r="P143" s="67" t="s">
        <v>1</v>
      </c>
    </row>
    <row r="144" spans="1:16" s="71" customFormat="1" ht="25.75" customHeight="1" x14ac:dyDescent="0.35">
      <c r="A144" s="64">
        <f>IF(B144&lt;&gt;"",SUBTOTAL(3,$B$8:B144),0)</f>
        <v>137</v>
      </c>
      <c r="B144" s="101" t="s">
        <v>276</v>
      </c>
      <c r="C144" s="64" t="s">
        <v>69</v>
      </c>
      <c r="D144" s="65" t="s">
        <v>71</v>
      </c>
      <c r="E144" s="66" t="s">
        <v>367</v>
      </c>
      <c r="F144" s="64">
        <v>7</v>
      </c>
      <c r="G144" s="67" t="s">
        <v>139</v>
      </c>
      <c r="H144" s="68">
        <v>4.4000000000000004</v>
      </c>
      <c r="I144" s="69">
        <v>102500</v>
      </c>
      <c r="J144" s="70">
        <f t="shared" si="4"/>
        <v>451000.00000000006</v>
      </c>
      <c r="K144" s="70"/>
      <c r="L144" s="70">
        <f t="shared" si="5"/>
        <v>451000.00000000006</v>
      </c>
      <c r="M144" s="64" t="s">
        <v>426</v>
      </c>
      <c r="N144" s="64" t="s">
        <v>104</v>
      </c>
      <c r="O144" s="67" t="s">
        <v>471</v>
      </c>
      <c r="P144" s="67" t="s">
        <v>1</v>
      </c>
    </row>
    <row r="145" spans="1:16" s="71" customFormat="1" ht="25.75" customHeight="1" x14ac:dyDescent="0.35">
      <c r="A145" s="64">
        <f>IF(B145&lt;&gt;"",SUBTOTAL(3,$B$8:B145),0)</f>
        <v>138</v>
      </c>
      <c r="B145" s="101" t="s">
        <v>276</v>
      </c>
      <c r="C145" s="64" t="s">
        <v>69</v>
      </c>
      <c r="D145" s="65" t="s">
        <v>71</v>
      </c>
      <c r="E145" s="66" t="s">
        <v>367</v>
      </c>
      <c r="F145" s="64">
        <v>7</v>
      </c>
      <c r="G145" s="67" t="s">
        <v>139</v>
      </c>
      <c r="H145" s="68">
        <v>11.1</v>
      </c>
      <c r="I145" s="69">
        <v>102500</v>
      </c>
      <c r="J145" s="70">
        <f t="shared" si="4"/>
        <v>1137750</v>
      </c>
      <c r="K145" s="70"/>
      <c r="L145" s="70">
        <f t="shared" si="5"/>
        <v>1137750</v>
      </c>
      <c r="M145" s="64" t="s">
        <v>426</v>
      </c>
      <c r="N145" s="64" t="s">
        <v>105</v>
      </c>
      <c r="O145" s="67" t="s">
        <v>471</v>
      </c>
      <c r="P145" s="67" t="s">
        <v>1</v>
      </c>
    </row>
    <row r="146" spans="1:16" s="71" customFormat="1" ht="25.75" customHeight="1" x14ac:dyDescent="0.35">
      <c r="A146" s="64">
        <f>IF(B146&lt;&gt;"",SUBTOTAL(3,$B$8:B146),0)</f>
        <v>139</v>
      </c>
      <c r="B146" s="101" t="s">
        <v>277</v>
      </c>
      <c r="C146" s="64" t="s">
        <v>69</v>
      </c>
      <c r="D146" s="65" t="s">
        <v>368</v>
      </c>
      <c r="E146" s="66" t="s">
        <v>92</v>
      </c>
      <c r="F146" s="64">
        <v>7</v>
      </c>
      <c r="G146" s="67" t="s">
        <v>139</v>
      </c>
      <c r="H146" s="68">
        <v>58.5</v>
      </c>
      <c r="I146" s="69">
        <v>102500</v>
      </c>
      <c r="J146" s="70">
        <f t="shared" si="4"/>
        <v>5996250</v>
      </c>
      <c r="K146" s="70"/>
      <c r="L146" s="70">
        <f t="shared" si="5"/>
        <v>5996250</v>
      </c>
      <c r="M146" s="64" t="s">
        <v>427</v>
      </c>
      <c r="N146" s="64" t="s">
        <v>103</v>
      </c>
      <c r="O146" s="67" t="s">
        <v>472</v>
      </c>
      <c r="P146" s="67" t="s">
        <v>1</v>
      </c>
    </row>
    <row r="147" spans="1:16" s="71" customFormat="1" ht="25.75" customHeight="1" x14ac:dyDescent="0.35">
      <c r="A147" s="64">
        <f>IF(B147&lt;&gt;"",SUBTOTAL(3,$B$8:B147),0)</f>
        <v>140</v>
      </c>
      <c r="B147" s="101" t="s">
        <v>277</v>
      </c>
      <c r="C147" s="64" t="s">
        <v>69</v>
      </c>
      <c r="D147" s="65" t="s">
        <v>368</v>
      </c>
      <c r="E147" s="66" t="s">
        <v>92</v>
      </c>
      <c r="F147" s="64">
        <v>7</v>
      </c>
      <c r="G147" s="67" t="s">
        <v>139</v>
      </c>
      <c r="H147" s="68">
        <v>5.8</v>
      </c>
      <c r="I147" s="69">
        <v>102500</v>
      </c>
      <c r="J147" s="70">
        <f t="shared" si="4"/>
        <v>594500</v>
      </c>
      <c r="K147" s="70"/>
      <c r="L147" s="70">
        <f t="shared" si="5"/>
        <v>594500</v>
      </c>
      <c r="M147" s="64" t="s">
        <v>427</v>
      </c>
      <c r="N147" s="64" t="s">
        <v>104</v>
      </c>
      <c r="O147" s="67" t="s">
        <v>472</v>
      </c>
      <c r="P147" s="67" t="s">
        <v>1</v>
      </c>
    </row>
    <row r="148" spans="1:16" s="71" customFormat="1" ht="25.75" customHeight="1" x14ac:dyDescent="0.35">
      <c r="A148" s="64">
        <f>IF(B148&lt;&gt;"",SUBTOTAL(3,$B$8:B148),0)</f>
        <v>141</v>
      </c>
      <c r="B148" s="101" t="s">
        <v>277</v>
      </c>
      <c r="C148" s="64" t="s">
        <v>69</v>
      </c>
      <c r="D148" s="65" t="s">
        <v>368</v>
      </c>
      <c r="E148" s="66" t="s">
        <v>92</v>
      </c>
      <c r="F148" s="64">
        <v>7</v>
      </c>
      <c r="G148" s="67" t="s">
        <v>139</v>
      </c>
      <c r="H148" s="68">
        <v>14.6</v>
      </c>
      <c r="I148" s="69">
        <v>102500</v>
      </c>
      <c r="J148" s="70">
        <f t="shared" si="4"/>
        <v>1496500</v>
      </c>
      <c r="K148" s="70"/>
      <c r="L148" s="70">
        <f t="shared" si="5"/>
        <v>1496500</v>
      </c>
      <c r="M148" s="64" t="s">
        <v>427</v>
      </c>
      <c r="N148" s="64" t="s">
        <v>105</v>
      </c>
      <c r="O148" s="67" t="s">
        <v>472</v>
      </c>
      <c r="P148" s="67" t="s">
        <v>1</v>
      </c>
    </row>
    <row r="149" spans="1:16" s="71" customFormat="1" ht="25.75" customHeight="1" x14ac:dyDescent="0.35">
      <c r="A149" s="64">
        <f>IF(B149&lt;&gt;"",SUBTOTAL(3,$B$8:B149),0)</f>
        <v>142</v>
      </c>
      <c r="B149" s="101" t="s">
        <v>278</v>
      </c>
      <c r="C149" s="64" t="s">
        <v>44</v>
      </c>
      <c r="D149" s="65" t="s">
        <v>369</v>
      </c>
      <c r="E149" s="66" t="s">
        <v>70</v>
      </c>
      <c r="F149" s="64">
        <v>7</v>
      </c>
      <c r="G149" s="67" t="s">
        <v>48</v>
      </c>
      <c r="H149" s="68">
        <v>33</v>
      </c>
      <c r="I149" s="69">
        <v>102500</v>
      </c>
      <c r="J149" s="70">
        <f t="shared" si="4"/>
        <v>3382500</v>
      </c>
      <c r="K149" s="70"/>
      <c r="L149" s="70">
        <f t="shared" si="5"/>
        <v>3382500</v>
      </c>
      <c r="M149" s="64" t="s">
        <v>428</v>
      </c>
      <c r="N149" s="64" t="s">
        <v>103</v>
      </c>
      <c r="O149" s="67" t="s">
        <v>473</v>
      </c>
      <c r="P149" s="67" t="s">
        <v>1</v>
      </c>
    </row>
    <row r="150" spans="1:16" s="71" customFormat="1" ht="25.75" customHeight="1" x14ac:dyDescent="0.35">
      <c r="A150" s="64">
        <f>IF(B150&lt;&gt;"",SUBTOTAL(3,$B$8:B150),0)</f>
        <v>143</v>
      </c>
      <c r="B150" s="101" t="s">
        <v>278</v>
      </c>
      <c r="C150" s="64" t="s">
        <v>44</v>
      </c>
      <c r="D150" s="65" t="s">
        <v>369</v>
      </c>
      <c r="E150" s="66" t="s">
        <v>70</v>
      </c>
      <c r="F150" s="64">
        <v>7</v>
      </c>
      <c r="G150" s="67" t="s">
        <v>48</v>
      </c>
      <c r="H150" s="68">
        <v>12</v>
      </c>
      <c r="I150" s="69">
        <v>102500</v>
      </c>
      <c r="J150" s="70">
        <f t="shared" si="4"/>
        <v>1230000</v>
      </c>
      <c r="K150" s="70"/>
      <c r="L150" s="70">
        <f t="shared" si="5"/>
        <v>1230000</v>
      </c>
      <c r="M150" s="64" t="s">
        <v>428</v>
      </c>
      <c r="N150" s="64" t="s">
        <v>106</v>
      </c>
      <c r="O150" s="67" t="s">
        <v>473</v>
      </c>
      <c r="P150" s="67" t="s">
        <v>1</v>
      </c>
    </row>
    <row r="151" spans="1:16" s="71" customFormat="1" ht="25.75" customHeight="1" x14ac:dyDescent="0.35">
      <c r="A151" s="64">
        <f>IF(B151&lt;&gt;"",SUBTOTAL(3,$B$8:B151),0)</f>
        <v>144</v>
      </c>
      <c r="B151" s="101" t="s">
        <v>278</v>
      </c>
      <c r="C151" s="64" t="s">
        <v>44</v>
      </c>
      <c r="D151" s="65" t="s">
        <v>369</v>
      </c>
      <c r="E151" s="66" t="s">
        <v>70</v>
      </c>
      <c r="F151" s="64">
        <v>7</v>
      </c>
      <c r="G151" s="67" t="s">
        <v>48</v>
      </c>
      <c r="H151" s="68">
        <v>1.6</v>
      </c>
      <c r="I151" s="69">
        <v>102500</v>
      </c>
      <c r="J151" s="70">
        <f t="shared" si="4"/>
        <v>164000</v>
      </c>
      <c r="K151" s="70"/>
      <c r="L151" s="70">
        <f t="shared" si="5"/>
        <v>164000</v>
      </c>
      <c r="M151" s="64" t="s">
        <v>428</v>
      </c>
      <c r="N151" s="64" t="s">
        <v>104</v>
      </c>
      <c r="O151" s="67" t="s">
        <v>473</v>
      </c>
      <c r="P151" s="67" t="s">
        <v>1</v>
      </c>
    </row>
    <row r="152" spans="1:16" s="71" customFormat="1" ht="25.75" customHeight="1" x14ac:dyDescent="0.35">
      <c r="A152" s="64">
        <f>IF(B152&lt;&gt;"",SUBTOTAL(3,$B$8:B152),0)</f>
        <v>145</v>
      </c>
      <c r="B152" s="101" t="s">
        <v>278</v>
      </c>
      <c r="C152" s="64" t="s">
        <v>44</v>
      </c>
      <c r="D152" s="65" t="s">
        <v>369</v>
      </c>
      <c r="E152" s="66" t="s">
        <v>70</v>
      </c>
      <c r="F152" s="64">
        <v>7</v>
      </c>
      <c r="G152" s="67" t="s">
        <v>48</v>
      </c>
      <c r="H152" s="68">
        <v>3.9</v>
      </c>
      <c r="I152" s="69">
        <v>102500</v>
      </c>
      <c r="J152" s="70">
        <f t="shared" si="4"/>
        <v>399750</v>
      </c>
      <c r="K152" s="70"/>
      <c r="L152" s="70">
        <f t="shared" si="5"/>
        <v>399750</v>
      </c>
      <c r="M152" s="64" t="s">
        <v>428</v>
      </c>
      <c r="N152" s="64" t="s">
        <v>105</v>
      </c>
      <c r="O152" s="67" t="s">
        <v>473</v>
      </c>
      <c r="P152" s="67" t="s">
        <v>1</v>
      </c>
    </row>
    <row r="153" spans="1:16" s="71" customFormat="1" ht="25.75" customHeight="1" x14ac:dyDescent="0.35">
      <c r="A153" s="64">
        <f>IF(B153&lt;&gt;"",SUBTOTAL(3,$B$8:B153),0)</f>
        <v>146</v>
      </c>
      <c r="B153" s="101" t="s">
        <v>161</v>
      </c>
      <c r="C153" s="64" t="s">
        <v>44</v>
      </c>
      <c r="D153" s="65" t="s">
        <v>186</v>
      </c>
      <c r="E153" s="66" t="s">
        <v>187</v>
      </c>
      <c r="F153" s="64">
        <v>7</v>
      </c>
      <c r="G153" s="67" t="s">
        <v>48</v>
      </c>
      <c r="H153" s="68">
        <v>45</v>
      </c>
      <c r="I153" s="69">
        <v>102500</v>
      </c>
      <c r="J153" s="70">
        <f t="shared" si="4"/>
        <v>4612500</v>
      </c>
      <c r="K153" s="70"/>
      <c r="L153" s="70">
        <f t="shared" si="5"/>
        <v>4612500</v>
      </c>
      <c r="M153" s="64" t="s">
        <v>429</v>
      </c>
      <c r="N153" s="64" t="s">
        <v>103</v>
      </c>
      <c r="O153" s="67" t="s">
        <v>474</v>
      </c>
      <c r="P153" s="67" t="s">
        <v>1</v>
      </c>
    </row>
    <row r="154" spans="1:16" s="71" customFormat="1" ht="25.75" customHeight="1" x14ac:dyDescent="0.35">
      <c r="A154" s="64">
        <f>IF(B154&lt;&gt;"",SUBTOTAL(3,$B$8:B154),0)</f>
        <v>147</v>
      </c>
      <c r="B154" s="101" t="s">
        <v>161</v>
      </c>
      <c r="C154" s="64" t="s">
        <v>44</v>
      </c>
      <c r="D154" s="65" t="s">
        <v>186</v>
      </c>
      <c r="E154" s="66" t="s">
        <v>187</v>
      </c>
      <c r="F154" s="64">
        <v>7</v>
      </c>
      <c r="G154" s="67" t="s">
        <v>48</v>
      </c>
      <c r="H154" s="68">
        <v>1</v>
      </c>
      <c r="I154" s="69">
        <v>102500</v>
      </c>
      <c r="J154" s="70">
        <f t="shared" si="4"/>
        <v>102500</v>
      </c>
      <c r="K154" s="70"/>
      <c r="L154" s="70">
        <f t="shared" si="5"/>
        <v>102500</v>
      </c>
      <c r="M154" s="64" t="s">
        <v>429</v>
      </c>
      <c r="N154" s="64" t="s">
        <v>104</v>
      </c>
      <c r="O154" s="67" t="s">
        <v>474</v>
      </c>
      <c r="P154" s="67" t="s">
        <v>1</v>
      </c>
    </row>
    <row r="155" spans="1:16" s="71" customFormat="1" ht="25.75" customHeight="1" x14ac:dyDescent="0.35">
      <c r="A155" s="64">
        <f>IF(B155&lt;&gt;"",SUBTOTAL(3,$B$8:B155),0)</f>
        <v>148</v>
      </c>
      <c r="B155" s="101" t="s">
        <v>161</v>
      </c>
      <c r="C155" s="64" t="s">
        <v>44</v>
      </c>
      <c r="D155" s="65" t="s">
        <v>186</v>
      </c>
      <c r="E155" s="66" t="s">
        <v>187</v>
      </c>
      <c r="F155" s="64">
        <v>7</v>
      </c>
      <c r="G155" s="67" t="s">
        <v>48</v>
      </c>
      <c r="H155" s="68">
        <v>2.4</v>
      </c>
      <c r="I155" s="69">
        <v>102500</v>
      </c>
      <c r="J155" s="70">
        <f t="shared" si="4"/>
        <v>246000</v>
      </c>
      <c r="K155" s="70"/>
      <c r="L155" s="70">
        <f t="shared" si="5"/>
        <v>246000</v>
      </c>
      <c r="M155" s="64" t="s">
        <v>429</v>
      </c>
      <c r="N155" s="64" t="s">
        <v>105</v>
      </c>
      <c r="O155" s="67" t="s">
        <v>474</v>
      </c>
      <c r="P155" s="67" t="s">
        <v>1</v>
      </c>
    </row>
    <row r="156" spans="1:16" s="71" customFormat="1" ht="25.75" customHeight="1" x14ac:dyDescent="0.35">
      <c r="A156" s="64">
        <f>IF(B156&lt;&gt;"",SUBTOTAL(3,$B$8:B156),0)</f>
        <v>149</v>
      </c>
      <c r="B156" s="101" t="s">
        <v>279</v>
      </c>
      <c r="C156" s="64" t="s">
        <v>44</v>
      </c>
      <c r="D156" s="65" t="s">
        <v>370</v>
      </c>
      <c r="E156" s="66" t="s">
        <v>371</v>
      </c>
      <c r="F156" s="64">
        <v>7</v>
      </c>
      <c r="G156" s="67" t="s">
        <v>48</v>
      </c>
      <c r="H156" s="68">
        <v>45</v>
      </c>
      <c r="I156" s="69">
        <v>102500</v>
      </c>
      <c r="J156" s="70">
        <f t="shared" si="4"/>
        <v>4612500</v>
      </c>
      <c r="K156" s="70"/>
      <c r="L156" s="70">
        <f t="shared" si="5"/>
        <v>4612500</v>
      </c>
      <c r="M156" s="64" t="s">
        <v>430</v>
      </c>
      <c r="N156" s="64" t="s">
        <v>103</v>
      </c>
      <c r="O156" s="67" t="s">
        <v>475</v>
      </c>
      <c r="P156" s="67" t="s">
        <v>1</v>
      </c>
    </row>
    <row r="157" spans="1:16" s="71" customFormat="1" ht="25.75" customHeight="1" x14ac:dyDescent="0.35">
      <c r="A157" s="64">
        <f>IF(B157&lt;&gt;"",SUBTOTAL(3,$B$8:B157),0)</f>
        <v>150</v>
      </c>
      <c r="B157" s="101" t="s">
        <v>279</v>
      </c>
      <c r="C157" s="64" t="s">
        <v>44</v>
      </c>
      <c r="D157" s="65" t="s">
        <v>370</v>
      </c>
      <c r="E157" s="66" t="s">
        <v>371</v>
      </c>
      <c r="F157" s="64">
        <v>7</v>
      </c>
      <c r="G157" s="67" t="s">
        <v>48</v>
      </c>
      <c r="H157" s="68">
        <v>1.6</v>
      </c>
      <c r="I157" s="69">
        <v>102500</v>
      </c>
      <c r="J157" s="70">
        <f t="shared" si="4"/>
        <v>164000</v>
      </c>
      <c r="K157" s="70"/>
      <c r="L157" s="70">
        <f t="shared" si="5"/>
        <v>164000</v>
      </c>
      <c r="M157" s="64" t="s">
        <v>430</v>
      </c>
      <c r="N157" s="64" t="s">
        <v>104</v>
      </c>
      <c r="O157" s="67" t="s">
        <v>475</v>
      </c>
      <c r="P157" s="67" t="s">
        <v>1</v>
      </c>
    </row>
    <row r="158" spans="1:16" s="71" customFormat="1" ht="25.75" customHeight="1" x14ac:dyDescent="0.35">
      <c r="A158" s="64">
        <f>IF(B158&lt;&gt;"",SUBTOTAL(3,$B$8:B158),0)</f>
        <v>151</v>
      </c>
      <c r="B158" s="101" t="s">
        <v>279</v>
      </c>
      <c r="C158" s="64" t="s">
        <v>44</v>
      </c>
      <c r="D158" s="65" t="s">
        <v>370</v>
      </c>
      <c r="E158" s="66" t="s">
        <v>371</v>
      </c>
      <c r="F158" s="64">
        <v>7</v>
      </c>
      <c r="G158" s="67" t="s">
        <v>48</v>
      </c>
      <c r="H158" s="68">
        <v>4.0999999999999996</v>
      </c>
      <c r="I158" s="69">
        <v>102500</v>
      </c>
      <c r="J158" s="70">
        <f t="shared" si="4"/>
        <v>420249.99999999994</v>
      </c>
      <c r="K158" s="70"/>
      <c r="L158" s="70">
        <f t="shared" si="5"/>
        <v>420249.99999999994</v>
      </c>
      <c r="M158" s="64" t="s">
        <v>430</v>
      </c>
      <c r="N158" s="64" t="s">
        <v>105</v>
      </c>
      <c r="O158" s="67" t="s">
        <v>475</v>
      </c>
      <c r="P158" s="67" t="s">
        <v>1</v>
      </c>
    </row>
    <row r="159" spans="1:16" s="71" customFormat="1" ht="25.75" customHeight="1" x14ac:dyDescent="0.35">
      <c r="A159" s="64">
        <f>IF(B159&lt;&gt;"",SUBTOTAL(3,$B$8:B159),0)</f>
        <v>152</v>
      </c>
      <c r="B159" s="101" t="s">
        <v>280</v>
      </c>
      <c r="C159" s="64" t="s">
        <v>69</v>
      </c>
      <c r="D159" s="65" t="s">
        <v>315</v>
      </c>
      <c r="E159" s="66" t="s">
        <v>372</v>
      </c>
      <c r="F159" s="64">
        <v>7</v>
      </c>
      <c r="G159" s="67" t="s">
        <v>48</v>
      </c>
      <c r="H159" s="68">
        <v>37</v>
      </c>
      <c r="I159" s="69">
        <v>102500</v>
      </c>
      <c r="J159" s="70">
        <f t="shared" si="4"/>
        <v>3792500</v>
      </c>
      <c r="K159" s="70"/>
      <c r="L159" s="70">
        <f t="shared" si="5"/>
        <v>3792500</v>
      </c>
      <c r="M159" s="64" t="s">
        <v>431</v>
      </c>
      <c r="N159" s="64" t="s">
        <v>103</v>
      </c>
      <c r="O159" s="67" t="s">
        <v>476</v>
      </c>
      <c r="P159" s="67" t="s">
        <v>1</v>
      </c>
    </row>
    <row r="160" spans="1:16" s="71" customFormat="1" ht="25.75" customHeight="1" x14ac:dyDescent="0.35">
      <c r="A160" s="64">
        <f>IF(B160&lt;&gt;"",SUBTOTAL(3,$B$8:B160),0)</f>
        <v>153</v>
      </c>
      <c r="B160" s="101" t="s">
        <v>280</v>
      </c>
      <c r="C160" s="64" t="s">
        <v>44</v>
      </c>
      <c r="D160" s="65" t="s">
        <v>315</v>
      </c>
      <c r="E160" s="66" t="s">
        <v>372</v>
      </c>
      <c r="F160" s="64">
        <v>7</v>
      </c>
      <c r="G160" s="67" t="s">
        <v>48</v>
      </c>
      <c r="H160" s="68">
        <v>33</v>
      </c>
      <c r="I160" s="69">
        <v>102500</v>
      </c>
      <c r="J160" s="70">
        <f t="shared" si="4"/>
        <v>3382500</v>
      </c>
      <c r="K160" s="70"/>
      <c r="L160" s="70">
        <f t="shared" si="5"/>
        <v>3382500</v>
      </c>
      <c r="M160" s="64" t="s">
        <v>432</v>
      </c>
      <c r="N160" s="64" t="s">
        <v>103</v>
      </c>
      <c r="O160" s="67" t="s">
        <v>477</v>
      </c>
      <c r="P160" s="67" t="s">
        <v>1</v>
      </c>
    </row>
    <row r="161" spans="1:16" s="71" customFormat="1" ht="25.75" customHeight="1" x14ac:dyDescent="0.35">
      <c r="A161" s="64">
        <f>IF(B161&lt;&gt;"",SUBTOTAL(3,$B$8:B161),0)</f>
        <v>154</v>
      </c>
      <c r="B161" s="101" t="s">
        <v>280</v>
      </c>
      <c r="C161" s="64" t="s">
        <v>69</v>
      </c>
      <c r="D161" s="65" t="s">
        <v>315</v>
      </c>
      <c r="E161" s="66" t="s">
        <v>372</v>
      </c>
      <c r="F161" s="64">
        <v>7</v>
      </c>
      <c r="G161" s="67" t="s">
        <v>48</v>
      </c>
      <c r="H161" s="68">
        <v>8</v>
      </c>
      <c r="I161" s="69">
        <v>102500</v>
      </c>
      <c r="J161" s="70">
        <f t="shared" si="4"/>
        <v>820000</v>
      </c>
      <c r="K161" s="70"/>
      <c r="L161" s="70">
        <f t="shared" si="5"/>
        <v>820000</v>
      </c>
      <c r="M161" s="64" t="s">
        <v>431</v>
      </c>
      <c r="N161" s="64" t="s">
        <v>106</v>
      </c>
      <c r="O161" s="67" t="s">
        <v>476</v>
      </c>
      <c r="P161" s="67" t="s">
        <v>1</v>
      </c>
    </row>
    <row r="162" spans="1:16" s="71" customFormat="1" ht="25.75" customHeight="1" x14ac:dyDescent="0.35">
      <c r="A162" s="64">
        <f>IF(B162&lt;&gt;"",SUBTOTAL(3,$B$8:B162),0)</f>
        <v>155</v>
      </c>
      <c r="B162" s="101" t="s">
        <v>280</v>
      </c>
      <c r="C162" s="64" t="s">
        <v>44</v>
      </c>
      <c r="D162" s="65" t="s">
        <v>315</v>
      </c>
      <c r="E162" s="66" t="s">
        <v>372</v>
      </c>
      <c r="F162" s="64">
        <v>7</v>
      </c>
      <c r="G162" s="67" t="s">
        <v>48</v>
      </c>
      <c r="H162" s="68">
        <v>12</v>
      </c>
      <c r="I162" s="69">
        <v>102500</v>
      </c>
      <c r="J162" s="70">
        <f t="shared" si="4"/>
        <v>1230000</v>
      </c>
      <c r="K162" s="70"/>
      <c r="L162" s="70">
        <f t="shared" si="5"/>
        <v>1230000</v>
      </c>
      <c r="M162" s="64" t="s">
        <v>432</v>
      </c>
      <c r="N162" s="64" t="s">
        <v>106</v>
      </c>
      <c r="O162" s="67" t="s">
        <v>477</v>
      </c>
      <c r="P162" s="67" t="s">
        <v>1</v>
      </c>
    </row>
    <row r="163" spans="1:16" s="71" customFormat="1" ht="25.75" customHeight="1" x14ac:dyDescent="0.35">
      <c r="A163" s="64">
        <f>IF(B163&lt;&gt;"",SUBTOTAL(3,$B$8:B163),0)</f>
        <v>156</v>
      </c>
      <c r="B163" s="101" t="s">
        <v>280</v>
      </c>
      <c r="C163" s="64" t="s">
        <v>69</v>
      </c>
      <c r="D163" s="65" t="s">
        <v>315</v>
      </c>
      <c r="E163" s="66" t="s">
        <v>372</v>
      </c>
      <c r="F163" s="64">
        <v>7</v>
      </c>
      <c r="G163" s="67" t="s">
        <v>48</v>
      </c>
      <c r="H163" s="68">
        <v>0.7</v>
      </c>
      <c r="I163" s="69">
        <v>102500</v>
      </c>
      <c r="J163" s="70">
        <f t="shared" si="4"/>
        <v>71750</v>
      </c>
      <c r="K163" s="70"/>
      <c r="L163" s="70">
        <f t="shared" si="5"/>
        <v>71750</v>
      </c>
      <c r="M163" s="64" t="s">
        <v>431</v>
      </c>
      <c r="N163" s="64" t="s">
        <v>104</v>
      </c>
      <c r="O163" s="67" t="s">
        <v>476</v>
      </c>
      <c r="P163" s="67" t="s">
        <v>1</v>
      </c>
    </row>
    <row r="164" spans="1:16" s="71" customFormat="1" ht="25.75" customHeight="1" x14ac:dyDescent="0.35">
      <c r="A164" s="64">
        <f>IF(B164&lt;&gt;"",SUBTOTAL(3,$B$8:B164),0)</f>
        <v>157</v>
      </c>
      <c r="B164" s="101" t="s">
        <v>280</v>
      </c>
      <c r="C164" s="64" t="s">
        <v>44</v>
      </c>
      <c r="D164" s="65" t="s">
        <v>315</v>
      </c>
      <c r="E164" s="66" t="s">
        <v>372</v>
      </c>
      <c r="F164" s="64">
        <v>7</v>
      </c>
      <c r="G164" s="67" t="s">
        <v>48</v>
      </c>
      <c r="H164" s="68">
        <v>0.8</v>
      </c>
      <c r="I164" s="69">
        <v>102500</v>
      </c>
      <c r="J164" s="70">
        <f t="shared" si="4"/>
        <v>82000</v>
      </c>
      <c r="K164" s="70"/>
      <c r="L164" s="70">
        <f t="shared" si="5"/>
        <v>82000</v>
      </c>
      <c r="M164" s="64" t="s">
        <v>432</v>
      </c>
      <c r="N164" s="64" t="s">
        <v>104</v>
      </c>
      <c r="O164" s="67" t="s">
        <v>477</v>
      </c>
      <c r="P164" s="67" t="s">
        <v>1</v>
      </c>
    </row>
    <row r="165" spans="1:16" s="71" customFormat="1" ht="25.75" customHeight="1" x14ac:dyDescent="0.35">
      <c r="A165" s="64">
        <f>IF(B165&lt;&gt;"",SUBTOTAL(3,$B$8:B165),0)</f>
        <v>158</v>
      </c>
      <c r="B165" s="101" t="s">
        <v>280</v>
      </c>
      <c r="C165" s="64" t="s">
        <v>69</v>
      </c>
      <c r="D165" s="65" t="s">
        <v>315</v>
      </c>
      <c r="E165" s="66" t="s">
        <v>372</v>
      </c>
      <c r="F165" s="64">
        <v>7</v>
      </c>
      <c r="G165" s="67" t="s">
        <v>48</v>
      </c>
      <c r="H165" s="68">
        <v>1.8</v>
      </c>
      <c r="I165" s="69">
        <v>102500</v>
      </c>
      <c r="J165" s="70">
        <f t="shared" si="4"/>
        <v>184500</v>
      </c>
      <c r="K165" s="70"/>
      <c r="L165" s="70">
        <f t="shared" si="5"/>
        <v>184500</v>
      </c>
      <c r="M165" s="64" t="s">
        <v>431</v>
      </c>
      <c r="N165" s="64" t="s">
        <v>105</v>
      </c>
      <c r="O165" s="67" t="s">
        <v>476</v>
      </c>
      <c r="P165" s="67" t="s">
        <v>1</v>
      </c>
    </row>
    <row r="166" spans="1:16" s="71" customFormat="1" ht="25.75" customHeight="1" x14ac:dyDescent="0.35">
      <c r="A166" s="64">
        <f>IF(B166&lt;&gt;"",SUBTOTAL(3,$B$8:B166),0)</f>
        <v>159</v>
      </c>
      <c r="B166" s="101" t="s">
        <v>280</v>
      </c>
      <c r="C166" s="64" t="s">
        <v>44</v>
      </c>
      <c r="D166" s="65" t="s">
        <v>315</v>
      </c>
      <c r="E166" s="66" t="s">
        <v>372</v>
      </c>
      <c r="F166" s="64">
        <v>7</v>
      </c>
      <c r="G166" s="67" t="s">
        <v>48</v>
      </c>
      <c r="H166" s="68">
        <v>2</v>
      </c>
      <c r="I166" s="69">
        <v>102500</v>
      </c>
      <c r="J166" s="70">
        <f t="shared" si="4"/>
        <v>205000</v>
      </c>
      <c r="K166" s="70"/>
      <c r="L166" s="70">
        <f t="shared" si="5"/>
        <v>205000</v>
      </c>
      <c r="M166" s="64" t="s">
        <v>432</v>
      </c>
      <c r="N166" s="64" t="s">
        <v>105</v>
      </c>
      <c r="O166" s="67" t="s">
        <v>477</v>
      </c>
      <c r="P166" s="67" t="s">
        <v>1</v>
      </c>
    </row>
    <row r="167" spans="1:16" s="71" customFormat="1" ht="25.75" customHeight="1" x14ac:dyDescent="0.35">
      <c r="A167" s="64">
        <f>IF(B167&lt;&gt;"",SUBTOTAL(3,$B$8:B167),0)</f>
        <v>160</v>
      </c>
      <c r="B167" s="101" t="s">
        <v>281</v>
      </c>
      <c r="C167" s="64" t="s">
        <v>69</v>
      </c>
      <c r="D167" s="65" t="s">
        <v>373</v>
      </c>
      <c r="E167" s="66" t="s">
        <v>374</v>
      </c>
      <c r="F167" s="64">
        <v>7</v>
      </c>
      <c r="G167" s="67" t="s">
        <v>48</v>
      </c>
      <c r="H167" s="68">
        <v>45</v>
      </c>
      <c r="I167" s="69">
        <v>102500</v>
      </c>
      <c r="J167" s="70">
        <f t="shared" si="4"/>
        <v>4612500</v>
      </c>
      <c r="K167" s="70"/>
      <c r="L167" s="70">
        <f t="shared" si="5"/>
        <v>4612500</v>
      </c>
      <c r="M167" s="64" t="s">
        <v>102</v>
      </c>
      <c r="N167" s="64" t="s">
        <v>103</v>
      </c>
      <c r="O167" s="67" t="s">
        <v>122</v>
      </c>
      <c r="P167" s="67" t="s">
        <v>1</v>
      </c>
    </row>
    <row r="168" spans="1:16" s="71" customFormat="1" ht="25.75" customHeight="1" x14ac:dyDescent="0.35">
      <c r="A168" s="64">
        <f>IF(B168&lt;&gt;"",SUBTOTAL(3,$B$8:B168),0)</f>
        <v>161</v>
      </c>
      <c r="B168" s="101" t="s">
        <v>281</v>
      </c>
      <c r="C168" s="64" t="s">
        <v>69</v>
      </c>
      <c r="D168" s="65" t="s">
        <v>373</v>
      </c>
      <c r="E168" s="66" t="s">
        <v>374</v>
      </c>
      <c r="F168" s="64">
        <v>7</v>
      </c>
      <c r="G168" s="67" t="s">
        <v>48</v>
      </c>
      <c r="H168" s="68">
        <v>3</v>
      </c>
      <c r="I168" s="69">
        <v>102500</v>
      </c>
      <c r="J168" s="70">
        <f t="shared" si="4"/>
        <v>307500</v>
      </c>
      <c r="K168" s="70"/>
      <c r="L168" s="70">
        <f t="shared" si="5"/>
        <v>307500</v>
      </c>
      <c r="M168" s="64" t="s">
        <v>102</v>
      </c>
      <c r="N168" s="64" t="s">
        <v>104</v>
      </c>
      <c r="O168" s="67" t="s">
        <v>122</v>
      </c>
      <c r="P168" s="67" t="s">
        <v>1</v>
      </c>
    </row>
    <row r="169" spans="1:16" s="71" customFormat="1" ht="25.75" customHeight="1" x14ac:dyDescent="0.35">
      <c r="A169" s="64">
        <f>IF(B169&lt;&gt;"",SUBTOTAL(3,$B$8:B169),0)</f>
        <v>162</v>
      </c>
      <c r="B169" s="101" t="s">
        <v>281</v>
      </c>
      <c r="C169" s="64" t="s">
        <v>69</v>
      </c>
      <c r="D169" s="65" t="s">
        <v>373</v>
      </c>
      <c r="E169" s="66" t="s">
        <v>374</v>
      </c>
      <c r="F169" s="64">
        <v>7</v>
      </c>
      <c r="G169" s="67" t="s">
        <v>48</v>
      </c>
      <c r="H169" s="68">
        <v>7.4</v>
      </c>
      <c r="I169" s="69">
        <v>102500</v>
      </c>
      <c r="J169" s="70">
        <f t="shared" si="4"/>
        <v>758500</v>
      </c>
      <c r="K169" s="70"/>
      <c r="L169" s="70">
        <f t="shared" si="5"/>
        <v>758500</v>
      </c>
      <c r="M169" s="64" t="s">
        <v>102</v>
      </c>
      <c r="N169" s="64" t="s">
        <v>105</v>
      </c>
      <c r="O169" s="67" t="s">
        <v>122</v>
      </c>
      <c r="P169" s="67" t="s">
        <v>1</v>
      </c>
    </row>
    <row r="170" spans="1:16" s="71" customFormat="1" ht="25.75" customHeight="1" x14ac:dyDescent="0.35">
      <c r="A170" s="64">
        <f>IF(B170&lt;&gt;"",SUBTOTAL(3,$B$8:B170),0)</f>
        <v>163</v>
      </c>
      <c r="B170" s="101" t="s">
        <v>282</v>
      </c>
      <c r="C170" s="64" t="s">
        <v>69</v>
      </c>
      <c r="D170" s="65" t="s">
        <v>375</v>
      </c>
      <c r="E170" s="66" t="s">
        <v>94</v>
      </c>
      <c r="F170" s="64">
        <v>7</v>
      </c>
      <c r="G170" s="67" t="s">
        <v>48</v>
      </c>
      <c r="H170" s="68">
        <v>30</v>
      </c>
      <c r="I170" s="69">
        <v>102500</v>
      </c>
      <c r="J170" s="70">
        <f t="shared" si="4"/>
        <v>3075000</v>
      </c>
      <c r="K170" s="70"/>
      <c r="L170" s="70">
        <f t="shared" si="5"/>
        <v>3075000</v>
      </c>
      <c r="M170" s="64" t="s">
        <v>433</v>
      </c>
      <c r="N170" s="64" t="s">
        <v>103</v>
      </c>
      <c r="O170" s="67" t="s">
        <v>122</v>
      </c>
      <c r="P170" s="67" t="s">
        <v>1</v>
      </c>
    </row>
    <row r="171" spans="1:16" s="71" customFormat="1" ht="25.75" customHeight="1" x14ac:dyDescent="0.35">
      <c r="A171" s="64">
        <f>IF(B171&lt;&gt;"",SUBTOTAL(3,$B$8:B171),0)</f>
        <v>164</v>
      </c>
      <c r="B171" s="101" t="s">
        <v>282</v>
      </c>
      <c r="C171" s="64" t="s">
        <v>69</v>
      </c>
      <c r="D171" s="65" t="s">
        <v>375</v>
      </c>
      <c r="E171" s="66" t="s">
        <v>94</v>
      </c>
      <c r="F171" s="64">
        <v>7</v>
      </c>
      <c r="G171" s="67" t="s">
        <v>48</v>
      </c>
      <c r="H171" s="68">
        <v>30</v>
      </c>
      <c r="I171" s="69">
        <v>102500</v>
      </c>
      <c r="J171" s="70">
        <f t="shared" si="4"/>
        <v>3075000</v>
      </c>
      <c r="K171" s="70"/>
      <c r="L171" s="70">
        <f t="shared" si="5"/>
        <v>3075000</v>
      </c>
      <c r="M171" s="64" t="s">
        <v>434</v>
      </c>
      <c r="N171" s="64" t="s">
        <v>103</v>
      </c>
      <c r="O171" s="67" t="s">
        <v>478</v>
      </c>
      <c r="P171" s="67" t="s">
        <v>1</v>
      </c>
    </row>
    <row r="172" spans="1:16" s="71" customFormat="1" ht="25.75" customHeight="1" x14ac:dyDescent="0.35">
      <c r="A172" s="64">
        <f>IF(B172&lt;&gt;"",SUBTOTAL(3,$B$8:B172),0)</f>
        <v>165</v>
      </c>
      <c r="B172" s="101" t="s">
        <v>282</v>
      </c>
      <c r="C172" s="64" t="s">
        <v>69</v>
      </c>
      <c r="D172" s="65" t="s">
        <v>375</v>
      </c>
      <c r="E172" s="66" t="s">
        <v>94</v>
      </c>
      <c r="F172" s="64">
        <v>7</v>
      </c>
      <c r="G172" s="67" t="s">
        <v>48</v>
      </c>
      <c r="H172" s="68">
        <v>45</v>
      </c>
      <c r="I172" s="69">
        <v>102500</v>
      </c>
      <c r="J172" s="70">
        <f t="shared" si="4"/>
        <v>4612500</v>
      </c>
      <c r="K172" s="70"/>
      <c r="L172" s="70">
        <f t="shared" si="5"/>
        <v>4612500</v>
      </c>
      <c r="M172" s="64" t="s">
        <v>435</v>
      </c>
      <c r="N172" s="64" t="s">
        <v>103</v>
      </c>
      <c r="O172" s="67" t="s">
        <v>479</v>
      </c>
      <c r="P172" s="67" t="s">
        <v>1</v>
      </c>
    </row>
    <row r="173" spans="1:16" s="71" customFormat="1" ht="25.75" customHeight="1" x14ac:dyDescent="0.35">
      <c r="A173" s="64">
        <f>IF(B173&lt;&gt;"",SUBTOTAL(3,$B$8:B173),0)</f>
        <v>166</v>
      </c>
      <c r="B173" s="101" t="s">
        <v>282</v>
      </c>
      <c r="C173" s="64" t="s">
        <v>69</v>
      </c>
      <c r="D173" s="65" t="s">
        <v>375</v>
      </c>
      <c r="E173" s="66" t="s">
        <v>94</v>
      </c>
      <c r="F173" s="64">
        <v>7</v>
      </c>
      <c r="G173" s="67" t="s">
        <v>48</v>
      </c>
      <c r="H173" s="68">
        <v>2.8</v>
      </c>
      <c r="I173" s="69">
        <v>102500</v>
      </c>
      <c r="J173" s="70">
        <f t="shared" si="4"/>
        <v>287000</v>
      </c>
      <c r="K173" s="70"/>
      <c r="L173" s="70">
        <f t="shared" si="5"/>
        <v>287000</v>
      </c>
      <c r="M173" s="64" t="s">
        <v>433</v>
      </c>
      <c r="N173" s="64" t="s">
        <v>104</v>
      </c>
      <c r="O173" s="67" t="s">
        <v>122</v>
      </c>
      <c r="P173" s="67" t="s">
        <v>1</v>
      </c>
    </row>
    <row r="174" spans="1:16" s="71" customFormat="1" ht="25.75" customHeight="1" x14ac:dyDescent="0.35">
      <c r="A174" s="64">
        <f>IF(B174&lt;&gt;"",SUBTOTAL(3,$B$8:B174),0)</f>
        <v>167</v>
      </c>
      <c r="B174" s="101" t="s">
        <v>282</v>
      </c>
      <c r="C174" s="64" t="s">
        <v>69</v>
      </c>
      <c r="D174" s="65" t="s">
        <v>375</v>
      </c>
      <c r="E174" s="66" t="s">
        <v>94</v>
      </c>
      <c r="F174" s="64">
        <v>7</v>
      </c>
      <c r="G174" s="67" t="s">
        <v>48</v>
      </c>
      <c r="H174" s="68">
        <v>2.9</v>
      </c>
      <c r="I174" s="69">
        <v>102500</v>
      </c>
      <c r="J174" s="70">
        <f t="shared" si="4"/>
        <v>297250</v>
      </c>
      <c r="K174" s="70"/>
      <c r="L174" s="70">
        <f t="shared" si="5"/>
        <v>297250</v>
      </c>
      <c r="M174" s="64" t="s">
        <v>434</v>
      </c>
      <c r="N174" s="64" t="s">
        <v>104</v>
      </c>
      <c r="O174" s="67" t="s">
        <v>478</v>
      </c>
      <c r="P174" s="67" t="s">
        <v>1</v>
      </c>
    </row>
    <row r="175" spans="1:16" s="71" customFormat="1" ht="25.75" customHeight="1" x14ac:dyDescent="0.35">
      <c r="A175" s="64">
        <f>IF(B175&lt;&gt;"",SUBTOTAL(3,$B$8:B175),0)</f>
        <v>168</v>
      </c>
      <c r="B175" s="101" t="s">
        <v>282</v>
      </c>
      <c r="C175" s="64" t="s">
        <v>69</v>
      </c>
      <c r="D175" s="65" t="s">
        <v>375</v>
      </c>
      <c r="E175" s="66" t="s">
        <v>94</v>
      </c>
      <c r="F175" s="64">
        <v>7</v>
      </c>
      <c r="G175" s="67" t="s">
        <v>48</v>
      </c>
      <c r="H175" s="68">
        <v>0.8</v>
      </c>
      <c r="I175" s="69">
        <v>102500</v>
      </c>
      <c r="J175" s="70">
        <f t="shared" si="4"/>
        <v>82000</v>
      </c>
      <c r="K175" s="70"/>
      <c r="L175" s="70">
        <f t="shared" si="5"/>
        <v>82000</v>
      </c>
      <c r="M175" s="64" t="s">
        <v>435</v>
      </c>
      <c r="N175" s="64" t="s">
        <v>104</v>
      </c>
      <c r="O175" s="67" t="s">
        <v>479</v>
      </c>
      <c r="P175" s="67" t="s">
        <v>1</v>
      </c>
    </row>
    <row r="176" spans="1:16" s="71" customFormat="1" ht="25.75" customHeight="1" x14ac:dyDescent="0.35">
      <c r="A176" s="64">
        <f>IF(B176&lt;&gt;"",SUBTOTAL(3,$B$8:B176),0)</f>
        <v>169</v>
      </c>
      <c r="B176" s="101" t="s">
        <v>282</v>
      </c>
      <c r="C176" s="64" t="s">
        <v>69</v>
      </c>
      <c r="D176" s="65" t="s">
        <v>375</v>
      </c>
      <c r="E176" s="66" t="s">
        <v>94</v>
      </c>
      <c r="F176" s="64">
        <v>7</v>
      </c>
      <c r="G176" s="67" t="s">
        <v>48</v>
      </c>
      <c r="H176" s="68">
        <v>7.1</v>
      </c>
      <c r="I176" s="69">
        <v>102500</v>
      </c>
      <c r="J176" s="70">
        <f t="shared" si="4"/>
        <v>727750</v>
      </c>
      <c r="K176" s="70"/>
      <c r="L176" s="70">
        <f t="shared" si="5"/>
        <v>727750</v>
      </c>
      <c r="M176" s="64" t="s">
        <v>433</v>
      </c>
      <c r="N176" s="64" t="s">
        <v>105</v>
      </c>
      <c r="O176" s="67" t="s">
        <v>122</v>
      </c>
      <c r="P176" s="67" t="s">
        <v>1</v>
      </c>
    </row>
    <row r="177" spans="1:16" s="71" customFormat="1" ht="25.75" customHeight="1" x14ac:dyDescent="0.35">
      <c r="A177" s="64">
        <f>IF(B177&lt;&gt;"",SUBTOTAL(3,$B$8:B177),0)</f>
        <v>170</v>
      </c>
      <c r="B177" s="101" t="s">
        <v>282</v>
      </c>
      <c r="C177" s="64" t="s">
        <v>69</v>
      </c>
      <c r="D177" s="65" t="s">
        <v>375</v>
      </c>
      <c r="E177" s="66" t="s">
        <v>94</v>
      </c>
      <c r="F177" s="64">
        <v>7</v>
      </c>
      <c r="G177" s="67" t="s">
        <v>48</v>
      </c>
      <c r="H177" s="68">
        <v>7.2</v>
      </c>
      <c r="I177" s="69">
        <v>102500</v>
      </c>
      <c r="J177" s="70">
        <f t="shared" si="4"/>
        <v>738000</v>
      </c>
      <c r="K177" s="70"/>
      <c r="L177" s="70">
        <f t="shared" si="5"/>
        <v>738000</v>
      </c>
      <c r="M177" s="64" t="s">
        <v>434</v>
      </c>
      <c r="N177" s="64" t="s">
        <v>105</v>
      </c>
      <c r="O177" s="67" t="s">
        <v>478</v>
      </c>
      <c r="P177" s="67" t="s">
        <v>1</v>
      </c>
    </row>
    <row r="178" spans="1:16" s="71" customFormat="1" ht="25.75" customHeight="1" x14ac:dyDescent="0.35">
      <c r="A178" s="64">
        <f>IF(B178&lt;&gt;"",SUBTOTAL(3,$B$8:B178),0)</f>
        <v>171</v>
      </c>
      <c r="B178" s="101" t="s">
        <v>282</v>
      </c>
      <c r="C178" s="64" t="s">
        <v>69</v>
      </c>
      <c r="D178" s="65" t="s">
        <v>375</v>
      </c>
      <c r="E178" s="66" t="s">
        <v>94</v>
      </c>
      <c r="F178" s="64">
        <v>7</v>
      </c>
      <c r="G178" s="67" t="s">
        <v>48</v>
      </c>
      <c r="H178" s="68">
        <v>2</v>
      </c>
      <c r="I178" s="69">
        <v>102500</v>
      </c>
      <c r="J178" s="70">
        <f t="shared" si="4"/>
        <v>205000</v>
      </c>
      <c r="K178" s="70"/>
      <c r="L178" s="70">
        <f t="shared" si="5"/>
        <v>205000</v>
      </c>
      <c r="M178" s="64" t="s">
        <v>435</v>
      </c>
      <c r="N178" s="64" t="s">
        <v>105</v>
      </c>
      <c r="O178" s="67" t="s">
        <v>479</v>
      </c>
      <c r="P178" s="67" t="s">
        <v>1</v>
      </c>
    </row>
    <row r="179" spans="1:16" s="71" customFormat="1" ht="25.75" customHeight="1" x14ac:dyDescent="0.35">
      <c r="A179" s="64">
        <f>IF(B179&lt;&gt;"",SUBTOTAL(3,$B$8:B179),0)</f>
        <v>172</v>
      </c>
      <c r="B179" s="101" t="s">
        <v>162</v>
      </c>
      <c r="C179" s="64" t="s">
        <v>69</v>
      </c>
      <c r="D179" s="65" t="s">
        <v>189</v>
      </c>
      <c r="E179" s="66" t="s">
        <v>73</v>
      </c>
      <c r="F179" s="64">
        <v>7</v>
      </c>
      <c r="G179" s="67" t="s">
        <v>48</v>
      </c>
      <c r="H179" s="68">
        <v>30</v>
      </c>
      <c r="I179" s="69">
        <v>102500</v>
      </c>
      <c r="J179" s="70">
        <f t="shared" si="4"/>
        <v>3075000</v>
      </c>
      <c r="K179" s="70"/>
      <c r="L179" s="70">
        <f t="shared" si="5"/>
        <v>3075000</v>
      </c>
      <c r="M179" s="64" t="s">
        <v>214</v>
      </c>
      <c r="N179" s="64" t="s">
        <v>103</v>
      </c>
      <c r="O179" s="67" t="s">
        <v>225</v>
      </c>
      <c r="P179" s="67" t="s">
        <v>1</v>
      </c>
    </row>
    <row r="180" spans="1:16" s="71" customFormat="1" ht="25.75" customHeight="1" x14ac:dyDescent="0.35">
      <c r="A180" s="64">
        <f>IF(B180&lt;&gt;"",SUBTOTAL(3,$B$8:B180),0)</f>
        <v>173</v>
      </c>
      <c r="B180" s="101" t="s">
        <v>162</v>
      </c>
      <c r="C180" s="64" t="s">
        <v>69</v>
      </c>
      <c r="D180" s="65" t="s">
        <v>189</v>
      </c>
      <c r="E180" s="66" t="s">
        <v>73</v>
      </c>
      <c r="F180" s="64">
        <v>7</v>
      </c>
      <c r="G180" s="67" t="s">
        <v>48</v>
      </c>
      <c r="H180" s="68">
        <v>1.2</v>
      </c>
      <c r="I180" s="69">
        <v>102500</v>
      </c>
      <c r="J180" s="70">
        <f t="shared" si="4"/>
        <v>123000</v>
      </c>
      <c r="K180" s="70"/>
      <c r="L180" s="70">
        <f t="shared" si="5"/>
        <v>123000</v>
      </c>
      <c r="M180" s="64" t="s">
        <v>214</v>
      </c>
      <c r="N180" s="64" t="s">
        <v>104</v>
      </c>
      <c r="O180" s="67" t="s">
        <v>225</v>
      </c>
      <c r="P180" s="67" t="s">
        <v>1</v>
      </c>
    </row>
    <row r="181" spans="1:16" s="71" customFormat="1" ht="25.75" customHeight="1" x14ac:dyDescent="0.35">
      <c r="A181" s="64">
        <f>IF(B181&lt;&gt;"",SUBTOTAL(3,$B$8:B181),0)</f>
        <v>174</v>
      </c>
      <c r="B181" s="101" t="s">
        <v>162</v>
      </c>
      <c r="C181" s="64" t="s">
        <v>69</v>
      </c>
      <c r="D181" s="65" t="s">
        <v>189</v>
      </c>
      <c r="E181" s="66" t="s">
        <v>73</v>
      </c>
      <c r="F181" s="64">
        <v>7</v>
      </c>
      <c r="G181" s="67" t="s">
        <v>48</v>
      </c>
      <c r="H181" s="68">
        <v>3</v>
      </c>
      <c r="I181" s="69">
        <v>102500</v>
      </c>
      <c r="J181" s="70">
        <f t="shared" si="4"/>
        <v>307500</v>
      </c>
      <c r="K181" s="70"/>
      <c r="L181" s="70">
        <f t="shared" si="5"/>
        <v>307500</v>
      </c>
      <c r="M181" s="64" t="s">
        <v>214</v>
      </c>
      <c r="N181" s="64" t="s">
        <v>105</v>
      </c>
      <c r="O181" s="67" t="s">
        <v>225</v>
      </c>
      <c r="P181" s="67" t="s">
        <v>1</v>
      </c>
    </row>
    <row r="182" spans="1:16" s="71" customFormat="1" ht="25.75" customHeight="1" x14ac:dyDescent="0.35">
      <c r="A182" s="64">
        <f>IF(B182&lt;&gt;"",SUBTOTAL(3,$B$8:B182),0)</f>
        <v>175</v>
      </c>
      <c r="B182" s="101" t="s">
        <v>283</v>
      </c>
      <c r="C182" s="64" t="s">
        <v>69</v>
      </c>
      <c r="D182" s="65" t="s">
        <v>172</v>
      </c>
      <c r="E182" s="66" t="s">
        <v>188</v>
      </c>
      <c r="F182" s="64">
        <v>7</v>
      </c>
      <c r="G182" s="67" t="s">
        <v>48</v>
      </c>
      <c r="H182" s="68">
        <v>45</v>
      </c>
      <c r="I182" s="69">
        <v>102500</v>
      </c>
      <c r="J182" s="70">
        <f t="shared" si="4"/>
        <v>4612500</v>
      </c>
      <c r="K182" s="70"/>
      <c r="L182" s="70">
        <f t="shared" si="5"/>
        <v>4612500</v>
      </c>
      <c r="M182" s="64" t="s">
        <v>117</v>
      </c>
      <c r="N182" s="64" t="s">
        <v>103</v>
      </c>
      <c r="O182" s="67" t="s">
        <v>134</v>
      </c>
      <c r="P182" s="67" t="s">
        <v>1</v>
      </c>
    </row>
    <row r="183" spans="1:16" s="71" customFormat="1" ht="25.75" customHeight="1" x14ac:dyDescent="0.35">
      <c r="A183" s="64">
        <f>IF(B183&lt;&gt;"",SUBTOTAL(3,$B$8:B183),0)</f>
        <v>176</v>
      </c>
      <c r="B183" s="101" t="s">
        <v>283</v>
      </c>
      <c r="C183" s="64" t="s">
        <v>69</v>
      </c>
      <c r="D183" s="65" t="s">
        <v>172</v>
      </c>
      <c r="E183" s="66" t="s">
        <v>188</v>
      </c>
      <c r="F183" s="64">
        <v>7</v>
      </c>
      <c r="G183" s="67" t="s">
        <v>48</v>
      </c>
      <c r="H183" s="68">
        <v>45</v>
      </c>
      <c r="I183" s="69">
        <v>102500</v>
      </c>
      <c r="J183" s="70">
        <f t="shared" si="4"/>
        <v>4612500</v>
      </c>
      <c r="K183" s="70"/>
      <c r="L183" s="70">
        <f t="shared" si="5"/>
        <v>4612500</v>
      </c>
      <c r="M183" s="64" t="s">
        <v>117</v>
      </c>
      <c r="N183" s="64" t="s">
        <v>103</v>
      </c>
      <c r="O183" s="67" t="s">
        <v>134</v>
      </c>
      <c r="P183" s="67" t="s">
        <v>1</v>
      </c>
    </row>
    <row r="184" spans="1:16" s="71" customFormat="1" ht="25.75" customHeight="1" x14ac:dyDescent="0.35">
      <c r="A184" s="64">
        <f>IF(B184&lt;&gt;"",SUBTOTAL(3,$B$8:B184),0)</f>
        <v>177</v>
      </c>
      <c r="B184" s="101" t="s">
        <v>283</v>
      </c>
      <c r="C184" s="64" t="s">
        <v>69</v>
      </c>
      <c r="D184" s="65" t="s">
        <v>172</v>
      </c>
      <c r="E184" s="66" t="s">
        <v>188</v>
      </c>
      <c r="F184" s="64">
        <v>7</v>
      </c>
      <c r="G184" s="67" t="s">
        <v>48</v>
      </c>
      <c r="H184" s="68">
        <v>45</v>
      </c>
      <c r="I184" s="69">
        <v>102500</v>
      </c>
      <c r="J184" s="70">
        <f t="shared" si="4"/>
        <v>4612500</v>
      </c>
      <c r="K184" s="70"/>
      <c r="L184" s="70">
        <f t="shared" si="5"/>
        <v>4612500</v>
      </c>
      <c r="M184" s="64" t="s">
        <v>117</v>
      </c>
      <c r="N184" s="64" t="s">
        <v>103</v>
      </c>
      <c r="O184" s="67" t="s">
        <v>134</v>
      </c>
      <c r="P184" s="67" t="s">
        <v>1</v>
      </c>
    </row>
    <row r="185" spans="1:16" s="71" customFormat="1" ht="25.75" customHeight="1" x14ac:dyDescent="0.35">
      <c r="A185" s="64">
        <f>IF(B185&lt;&gt;"",SUBTOTAL(3,$B$8:B185),0)</f>
        <v>178</v>
      </c>
      <c r="B185" s="101" t="s">
        <v>283</v>
      </c>
      <c r="C185" s="64" t="s">
        <v>69</v>
      </c>
      <c r="D185" s="65" t="s">
        <v>172</v>
      </c>
      <c r="E185" s="66" t="s">
        <v>188</v>
      </c>
      <c r="F185" s="64">
        <v>7</v>
      </c>
      <c r="G185" s="67" t="s">
        <v>48</v>
      </c>
      <c r="H185" s="68">
        <v>2.8</v>
      </c>
      <c r="I185" s="69">
        <v>102500</v>
      </c>
      <c r="J185" s="70">
        <f t="shared" si="4"/>
        <v>287000</v>
      </c>
      <c r="K185" s="70"/>
      <c r="L185" s="70">
        <f t="shared" si="5"/>
        <v>287000</v>
      </c>
      <c r="M185" s="64" t="s">
        <v>117</v>
      </c>
      <c r="N185" s="64" t="s">
        <v>104</v>
      </c>
      <c r="O185" s="67" t="s">
        <v>134</v>
      </c>
      <c r="P185" s="67" t="s">
        <v>1</v>
      </c>
    </row>
    <row r="186" spans="1:16" s="71" customFormat="1" ht="25.75" customHeight="1" x14ac:dyDescent="0.35">
      <c r="A186" s="64">
        <f>IF(B186&lt;&gt;"",SUBTOTAL(3,$B$8:B186),0)</f>
        <v>179</v>
      </c>
      <c r="B186" s="101" t="s">
        <v>283</v>
      </c>
      <c r="C186" s="64" t="s">
        <v>69</v>
      </c>
      <c r="D186" s="65" t="s">
        <v>172</v>
      </c>
      <c r="E186" s="66" t="s">
        <v>188</v>
      </c>
      <c r="F186" s="64">
        <v>7</v>
      </c>
      <c r="G186" s="67" t="s">
        <v>48</v>
      </c>
      <c r="H186" s="68">
        <v>2.8</v>
      </c>
      <c r="I186" s="69">
        <v>102500</v>
      </c>
      <c r="J186" s="70">
        <f t="shared" si="4"/>
        <v>287000</v>
      </c>
      <c r="K186" s="70"/>
      <c r="L186" s="70">
        <f t="shared" si="5"/>
        <v>287000</v>
      </c>
      <c r="M186" s="64" t="s">
        <v>117</v>
      </c>
      <c r="N186" s="64" t="s">
        <v>104</v>
      </c>
      <c r="O186" s="67" t="s">
        <v>134</v>
      </c>
      <c r="P186" s="67" t="s">
        <v>1</v>
      </c>
    </row>
    <row r="187" spans="1:16" s="71" customFormat="1" ht="25.75" customHeight="1" x14ac:dyDescent="0.35">
      <c r="A187" s="64">
        <f>IF(B187&lt;&gt;"",SUBTOTAL(3,$B$8:B187),0)</f>
        <v>180</v>
      </c>
      <c r="B187" s="101" t="s">
        <v>283</v>
      </c>
      <c r="C187" s="64" t="s">
        <v>69</v>
      </c>
      <c r="D187" s="65" t="s">
        <v>172</v>
      </c>
      <c r="E187" s="66" t="s">
        <v>188</v>
      </c>
      <c r="F187" s="64">
        <v>7</v>
      </c>
      <c r="G187" s="67" t="s">
        <v>48</v>
      </c>
      <c r="H187" s="68">
        <v>3</v>
      </c>
      <c r="I187" s="69">
        <v>102500</v>
      </c>
      <c r="J187" s="70">
        <f t="shared" si="4"/>
        <v>307500</v>
      </c>
      <c r="K187" s="70"/>
      <c r="L187" s="70">
        <f t="shared" si="5"/>
        <v>307500</v>
      </c>
      <c r="M187" s="64" t="s">
        <v>117</v>
      </c>
      <c r="N187" s="64" t="s">
        <v>104</v>
      </c>
      <c r="O187" s="67" t="s">
        <v>134</v>
      </c>
      <c r="P187" s="67" t="s">
        <v>1</v>
      </c>
    </row>
    <row r="188" spans="1:16" s="71" customFormat="1" ht="25.75" customHeight="1" x14ac:dyDescent="0.35">
      <c r="A188" s="64">
        <f>IF(B188&lt;&gt;"",SUBTOTAL(3,$B$8:B188),0)</f>
        <v>181</v>
      </c>
      <c r="B188" s="101" t="s">
        <v>283</v>
      </c>
      <c r="C188" s="64" t="s">
        <v>69</v>
      </c>
      <c r="D188" s="65" t="s">
        <v>172</v>
      </c>
      <c r="E188" s="66" t="s">
        <v>188</v>
      </c>
      <c r="F188" s="64">
        <v>7</v>
      </c>
      <c r="G188" s="67" t="s">
        <v>48</v>
      </c>
      <c r="H188" s="68">
        <v>7.1</v>
      </c>
      <c r="I188" s="69">
        <v>102500</v>
      </c>
      <c r="J188" s="70">
        <f t="shared" si="4"/>
        <v>727750</v>
      </c>
      <c r="K188" s="70"/>
      <c r="L188" s="70">
        <f t="shared" si="5"/>
        <v>727750</v>
      </c>
      <c r="M188" s="64" t="s">
        <v>117</v>
      </c>
      <c r="N188" s="64" t="s">
        <v>105</v>
      </c>
      <c r="O188" s="67" t="s">
        <v>134</v>
      </c>
      <c r="P188" s="67" t="s">
        <v>1</v>
      </c>
    </row>
    <row r="189" spans="1:16" s="71" customFormat="1" ht="25.75" customHeight="1" x14ac:dyDescent="0.35">
      <c r="A189" s="64">
        <f>IF(B189&lt;&gt;"",SUBTOTAL(3,$B$8:B189),0)</f>
        <v>182</v>
      </c>
      <c r="B189" s="101" t="s">
        <v>283</v>
      </c>
      <c r="C189" s="64" t="s">
        <v>69</v>
      </c>
      <c r="D189" s="65" t="s">
        <v>172</v>
      </c>
      <c r="E189" s="66" t="s">
        <v>188</v>
      </c>
      <c r="F189" s="64">
        <v>7</v>
      </c>
      <c r="G189" s="67" t="s">
        <v>48</v>
      </c>
      <c r="H189" s="68">
        <v>7.1</v>
      </c>
      <c r="I189" s="69">
        <v>102500</v>
      </c>
      <c r="J189" s="70">
        <f t="shared" si="4"/>
        <v>727750</v>
      </c>
      <c r="K189" s="70"/>
      <c r="L189" s="70">
        <f t="shared" si="5"/>
        <v>727750</v>
      </c>
      <c r="M189" s="64" t="s">
        <v>117</v>
      </c>
      <c r="N189" s="64" t="s">
        <v>105</v>
      </c>
      <c r="O189" s="67" t="s">
        <v>134</v>
      </c>
      <c r="P189" s="67" t="s">
        <v>1</v>
      </c>
    </row>
    <row r="190" spans="1:16" s="71" customFormat="1" ht="25.75" customHeight="1" x14ac:dyDescent="0.35">
      <c r="A190" s="64">
        <f>IF(B190&lt;&gt;"",SUBTOTAL(3,$B$8:B190),0)</f>
        <v>183</v>
      </c>
      <c r="B190" s="101" t="s">
        <v>283</v>
      </c>
      <c r="C190" s="64" t="s">
        <v>69</v>
      </c>
      <c r="D190" s="65" t="s">
        <v>172</v>
      </c>
      <c r="E190" s="66" t="s">
        <v>188</v>
      </c>
      <c r="F190" s="64">
        <v>7</v>
      </c>
      <c r="G190" s="67" t="s">
        <v>48</v>
      </c>
      <c r="H190" s="68">
        <v>7.4</v>
      </c>
      <c r="I190" s="69">
        <v>102500</v>
      </c>
      <c r="J190" s="70">
        <f t="shared" si="4"/>
        <v>758500</v>
      </c>
      <c r="K190" s="70"/>
      <c r="L190" s="70">
        <f t="shared" si="5"/>
        <v>758500</v>
      </c>
      <c r="M190" s="64" t="s">
        <v>117</v>
      </c>
      <c r="N190" s="64" t="s">
        <v>105</v>
      </c>
      <c r="O190" s="67" t="s">
        <v>134</v>
      </c>
      <c r="P190" s="67" t="s">
        <v>1</v>
      </c>
    </row>
    <row r="191" spans="1:16" s="71" customFormat="1" ht="25.75" customHeight="1" x14ac:dyDescent="0.35">
      <c r="A191" s="64">
        <f>IF(B191&lt;&gt;"",SUBTOTAL(3,$B$8:B191),0)</f>
        <v>184</v>
      </c>
      <c r="B191" s="101" t="s">
        <v>164</v>
      </c>
      <c r="C191" s="64" t="s">
        <v>44</v>
      </c>
      <c r="D191" s="65" t="s">
        <v>192</v>
      </c>
      <c r="E191" s="66" t="s">
        <v>87</v>
      </c>
      <c r="F191" s="64">
        <v>7</v>
      </c>
      <c r="G191" s="67" t="s">
        <v>48</v>
      </c>
      <c r="H191" s="68">
        <v>45</v>
      </c>
      <c r="I191" s="69">
        <v>102500</v>
      </c>
      <c r="J191" s="70">
        <f t="shared" si="4"/>
        <v>4612500</v>
      </c>
      <c r="K191" s="70"/>
      <c r="L191" s="70">
        <f t="shared" si="5"/>
        <v>4612500</v>
      </c>
      <c r="M191" s="64" t="s">
        <v>434</v>
      </c>
      <c r="N191" s="64" t="s">
        <v>103</v>
      </c>
      <c r="O191" s="67" t="s">
        <v>478</v>
      </c>
      <c r="P191" s="67" t="s">
        <v>1</v>
      </c>
    </row>
    <row r="192" spans="1:16" s="71" customFormat="1" ht="25.75" customHeight="1" x14ac:dyDescent="0.35">
      <c r="A192" s="64">
        <f>IF(B192&lt;&gt;"",SUBTOTAL(3,$B$8:B192),0)</f>
        <v>185</v>
      </c>
      <c r="B192" s="101" t="s">
        <v>164</v>
      </c>
      <c r="C192" s="64" t="s">
        <v>69</v>
      </c>
      <c r="D192" s="65" t="s">
        <v>192</v>
      </c>
      <c r="E192" s="66" t="s">
        <v>87</v>
      </c>
      <c r="F192" s="64">
        <v>7</v>
      </c>
      <c r="G192" s="67" t="s">
        <v>48</v>
      </c>
      <c r="H192" s="68">
        <v>30</v>
      </c>
      <c r="I192" s="69">
        <v>102500</v>
      </c>
      <c r="J192" s="70">
        <f t="shared" si="4"/>
        <v>3075000</v>
      </c>
      <c r="K192" s="70"/>
      <c r="L192" s="70">
        <f t="shared" si="5"/>
        <v>3075000</v>
      </c>
      <c r="M192" s="64" t="s">
        <v>436</v>
      </c>
      <c r="N192" s="64" t="s">
        <v>103</v>
      </c>
      <c r="O192" s="67" t="s">
        <v>478</v>
      </c>
      <c r="P192" s="67" t="s">
        <v>1</v>
      </c>
    </row>
    <row r="193" spans="1:16" s="71" customFormat="1" ht="25.75" customHeight="1" x14ac:dyDescent="0.35">
      <c r="A193" s="64">
        <f>IF(B193&lt;&gt;"",SUBTOTAL(3,$B$8:B193),0)</f>
        <v>186</v>
      </c>
      <c r="B193" s="101" t="s">
        <v>164</v>
      </c>
      <c r="C193" s="64" t="s">
        <v>69</v>
      </c>
      <c r="D193" s="65" t="s">
        <v>192</v>
      </c>
      <c r="E193" s="66" t="s">
        <v>87</v>
      </c>
      <c r="F193" s="64">
        <v>7</v>
      </c>
      <c r="G193" s="67" t="s">
        <v>48</v>
      </c>
      <c r="H193" s="68">
        <v>45</v>
      </c>
      <c r="I193" s="69">
        <v>102500</v>
      </c>
      <c r="J193" s="70">
        <f t="shared" si="4"/>
        <v>4612500</v>
      </c>
      <c r="K193" s="70"/>
      <c r="L193" s="70">
        <f t="shared" si="5"/>
        <v>4612500</v>
      </c>
      <c r="M193" s="64" t="s">
        <v>102</v>
      </c>
      <c r="N193" s="64" t="s">
        <v>103</v>
      </c>
      <c r="O193" s="67" t="s">
        <v>122</v>
      </c>
      <c r="P193" s="67" t="s">
        <v>1</v>
      </c>
    </row>
    <row r="194" spans="1:16" s="71" customFormat="1" ht="25.75" customHeight="1" x14ac:dyDescent="0.35">
      <c r="A194" s="64">
        <f>IF(B194&lt;&gt;"",SUBTOTAL(3,$B$8:B194),0)</f>
        <v>187</v>
      </c>
      <c r="B194" s="101" t="s">
        <v>164</v>
      </c>
      <c r="C194" s="64" t="s">
        <v>44</v>
      </c>
      <c r="D194" s="65" t="s">
        <v>192</v>
      </c>
      <c r="E194" s="66" t="s">
        <v>87</v>
      </c>
      <c r="F194" s="64">
        <v>7</v>
      </c>
      <c r="G194" s="67" t="s">
        <v>48</v>
      </c>
      <c r="H194" s="68">
        <v>45</v>
      </c>
      <c r="I194" s="69">
        <v>102500</v>
      </c>
      <c r="J194" s="70">
        <f t="shared" si="4"/>
        <v>4612500</v>
      </c>
      <c r="K194" s="70"/>
      <c r="L194" s="70">
        <f t="shared" si="5"/>
        <v>4612500</v>
      </c>
      <c r="M194" s="64" t="s">
        <v>437</v>
      </c>
      <c r="N194" s="64" t="s">
        <v>103</v>
      </c>
      <c r="O194" s="67" t="s">
        <v>480</v>
      </c>
      <c r="P194" s="67" t="s">
        <v>1</v>
      </c>
    </row>
    <row r="195" spans="1:16" s="71" customFormat="1" ht="25.75" customHeight="1" x14ac:dyDescent="0.35">
      <c r="A195" s="64">
        <f>IF(B195&lt;&gt;"",SUBTOTAL(3,$B$8:B195),0)</f>
        <v>188</v>
      </c>
      <c r="B195" s="101" t="s">
        <v>164</v>
      </c>
      <c r="C195" s="64" t="s">
        <v>44</v>
      </c>
      <c r="D195" s="65" t="s">
        <v>192</v>
      </c>
      <c r="E195" s="66" t="s">
        <v>87</v>
      </c>
      <c r="F195" s="64">
        <v>7</v>
      </c>
      <c r="G195" s="67" t="s">
        <v>48</v>
      </c>
      <c r="H195" s="68">
        <v>2.8</v>
      </c>
      <c r="I195" s="69">
        <v>102500</v>
      </c>
      <c r="J195" s="70">
        <f t="shared" si="4"/>
        <v>287000</v>
      </c>
      <c r="K195" s="70"/>
      <c r="L195" s="70">
        <f t="shared" si="5"/>
        <v>287000</v>
      </c>
      <c r="M195" s="64" t="s">
        <v>434</v>
      </c>
      <c r="N195" s="64" t="s">
        <v>104</v>
      </c>
      <c r="O195" s="67" t="s">
        <v>478</v>
      </c>
      <c r="P195" s="67" t="s">
        <v>1</v>
      </c>
    </row>
    <row r="196" spans="1:16" s="71" customFormat="1" ht="25.75" customHeight="1" x14ac:dyDescent="0.35">
      <c r="A196" s="64">
        <f>IF(B196&lt;&gt;"",SUBTOTAL(3,$B$8:B196),0)</f>
        <v>189</v>
      </c>
      <c r="B196" s="101" t="s">
        <v>164</v>
      </c>
      <c r="C196" s="64" t="s">
        <v>69</v>
      </c>
      <c r="D196" s="65" t="s">
        <v>192</v>
      </c>
      <c r="E196" s="66" t="s">
        <v>87</v>
      </c>
      <c r="F196" s="64">
        <v>7</v>
      </c>
      <c r="G196" s="67" t="s">
        <v>48</v>
      </c>
      <c r="H196" s="68">
        <v>0.6</v>
      </c>
      <c r="I196" s="69">
        <v>102500</v>
      </c>
      <c r="J196" s="70">
        <f t="shared" si="4"/>
        <v>61500</v>
      </c>
      <c r="K196" s="70"/>
      <c r="L196" s="70">
        <f t="shared" si="5"/>
        <v>61500</v>
      </c>
      <c r="M196" s="64" t="s">
        <v>436</v>
      </c>
      <c r="N196" s="64" t="s">
        <v>104</v>
      </c>
      <c r="O196" s="67" t="s">
        <v>478</v>
      </c>
      <c r="P196" s="67" t="s">
        <v>1</v>
      </c>
    </row>
    <row r="197" spans="1:16" s="71" customFormat="1" ht="25.75" customHeight="1" x14ac:dyDescent="0.35">
      <c r="A197" s="64">
        <f>IF(B197&lt;&gt;"",SUBTOTAL(3,$B$8:B197),0)</f>
        <v>190</v>
      </c>
      <c r="B197" s="101" t="s">
        <v>164</v>
      </c>
      <c r="C197" s="64" t="s">
        <v>69</v>
      </c>
      <c r="D197" s="65" t="s">
        <v>192</v>
      </c>
      <c r="E197" s="66" t="s">
        <v>87</v>
      </c>
      <c r="F197" s="64">
        <v>7</v>
      </c>
      <c r="G197" s="67" t="s">
        <v>48</v>
      </c>
      <c r="H197" s="68">
        <v>2.8</v>
      </c>
      <c r="I197" s="69">
        <v>102500</v>
      </c>
      <c r="J197" s="70">
        <f t="shared" si="4"/>
        <v>287000</v>
      </c>
      <c r="K197" s="70"/>
      <c r="L197" s="70">
        <f t="shared" si="5"/>
        <v>287000</v>
      </c>
      <c r="M197" s="64" t="s">
        <v>102</v>
      </c>
      <c r="N197" s="64" t="s">
        <v>104</v>
      </c>
      <c r="O197" s="67" t="s">
        <v>122</v>
      </c>
      <c r="P197" s="67" t="s">
        <v>1</v>
      </c>
    </row>
    <row r="198" spans="1:16" s="71" customFormat="1" ht="25.75" customHeight="1" x14ac:dyDescent="0.35">
      <c r="A198" s="64">
        <f>IF(B198&lt;&gt;"",SUBTOTAL(3,$B$8:B198),0)</f>
        <v>191</v>
      </c>
      <c r="B198" s="101" t="s">
        <v>164</v>
      </c>
      <c r="C198" s="64" t="s">
        <v>44</v>
      </c>
      <c r="D198" s="65" t="s">
        <v>192</v>
      </c>
      <c r="E198" s="66" t="s">
        <v>87</v>
      </c>
      <c r="F198" s="64">
        <v>7</v>
      </c>
      <c r="G198" s="67" t="s">
        <v>48</v>
      </c>
      <c r="H198" s="68">
        <v>0.9</v>
      </c>
      <c r="I198" s="69">
        <v>102500</v>
      </c>
      <c r="J198" s="70">
        <f t="shared" si="4"/>
        <v>92250</v>
      </c>
      <c r="K198" s="70"/>
      <c r="L198" s="70">
        <f t="shared" si="5"/>
        <v>92250</v>
      </c>
      <c r="M198" s="64" t="s">
        <v>437</v>
      </c>
      <c r="N198" s="64" t="s">
        <v>104</v>
      </c>
      <c r="O198" s="67" t="s">
        <v>480</v>
      </c>
      <c r="P198" s="67" t="s">
        <v>1</v>
      </c>
    </row>
    <row r="199" spans="1:16" s="71" customFormat="1" ht="25.75" customHeight="1" x14ac:dyDescent="0.35">
      <c r="A199" s="64">
        <f>IF(B199&lt;&gt;"",SUBTOTAL(3,$B$8:B199),0)</f>
        <v>192</v>
      </c>
      <c r="B199" s="101" t="s">
        <v>164</v>
      </c>
      <c r="C199" s="64" t="s">
        <v>44</v>
      </c>
      <c r="D199" s="65" t="s">
        <v>192</v>
      </c>
      <c r="E199" s="66" t="s">
        <v>87</v>
      </c>
      <c r="F199" s="64">
        <v>7</v>
      </c>
      <c r="G199" s="67" t="s">
        <v>48</v>
      </c>
      <c r="H199" s="68">
        <v>7.1</v>
      </c>
      <c r="I199" s="69">
        <v>102500</v>
      </c>
      <c r="J199" s="70">
        <f t="shared" si="4"/>
        <v>727750</v>
      </c>
      <c r="K199" s="70"/>
      <c r="L199" s="70">
        <f t="shared" si="5"/>
        <v>727750</v>
      </c>
      <c r="M199" s="64" t="s">
        <v>434</v>
      </c>
      <c r="N199" s="64" t="s">
        <v>105</v>
      </c>
      <c r="O199" s="67" t="s">
        <v>478</v>
      </c>
      <c r="P199" s="67" t="s">
        <v>1</v>
      </c>
    </row>
    <row r="200" spans="1:16" s="71" customFormat="1" ht="25.75" customHeight="1" x14ac:dyDescent="0.35">
      <c r="A200" s="64">
        <f>IF(B200&lt;&gt;"",SUBTOTAL(3,$B$8:B200),0)</f>
        <v>193</v>
      </c>
      <c r="B200" s="101" t="s">
        <v>164</v>
      </c>
      <c r="C200" s="64" t="s">
        <v>69</v>
      </c>
      <c r="D200" s="65" t="s">
        <v>192</v>
      </c>
      <c r="E200" s="66" t="s">
        <v>87</v>
      </c>
      <c r="F200" s="64">
        <v>7</v>
      </c>
      <c r="G200" s="67" t="s">
        <v>48</v>
      </c>
      <c r="H200" s="68">
        <v>1.6</v>
      </c>
      <c r="I200" s="69">
        <v>102500</v>
      </c>
      <c r="J200" s="70">
        <f t="shared" ref="J200:J280" si="6">I200*H200</f>
        <v>164000</v>
      </c>
      <c r="K200" s="70"/>
      <c r="L200" s="70">
        <f t="shared" ref="L200:L280" si="7">J200-K200</f>
        <v>164000</v>
      </c>
      <c r="M200" s="64" t="s">
        <v>436</v>
      </c>
      <c r="N200" s="64" t="s">
        <v>105</v>
      </c>
      <c r="O200" s="67" t="s">
        <v>478</v>
      </c>
      <c r="P200" s="67" t="s">
        <v>1</v>
      </c>
    </row>
    <row r="201" spans="1:16" s="71" customFormat="1" ht="25.75" customHeight="1" x14ac:dyDescent="0.35">
      <c r="A201" s="64">
        <f>IF(B201&lt;&gt;"",SUBTOTAL(3,$B$8:B201),0)</f>
        <v>194</v>
      </c>
      <c r="B201" s="101" t="s">
        <v>164</v>
      </c>
      <c r="C201" s="64" t="s">
        <v>69</v>
      </c>
      <c r="D201" s="65" t="s">
        <v>192</v>
      </c>
      <c r="E201" s="66" t="s">
        <v>87</v>
      </c>
      <c r="F201" s="64">
        <v>7</v>
      </c>
      <c r="G201" s="67" t="s">
        <v>48</v>
      </c>
      <c r="H201" s="68">
        <v>7</v>
      </c>
      <c r="I201" s="69">
        <v>102500</v>
      </c>
      <c r="J201" s="70">
        <f t="shared" si="6"/>
        <v>717500</v>
      </c>
      <c r="K201" s="70"/>
      <c r="L201" s="70">
        <f t="shared" si="7"/>
        <v>717500</v>
      </c>
      <c r="M201" s="64" t="s">
        <v>102</v>
      </c>
      <c r="N201" s="64" t="s">
        <v>105</v>
      </c>
      <c r="O201" s="67" t="s">
        <v>122</v>
      </c>
      <c r="P201" s="67" t="s">
        <v>1</v>
      </c>
    </row>
    <row r="202" spans="1:16" s="71" customFormat="1" ht="25.75" customHeight="1" x14ac:dyDescent="0.35">
      <c r="A202" s="64">
        <f>IF(B202&lt;&gt;"",SUBTOTAL(3,$B$8:B202),0)</f>
        <v>195</v>
      </c>
      <c r="B202" s="101" t="s">
        <v>164</v>
      </c>
      <c r="C202" s="64" t="s">
        <v>44</v>
      </c>
      <c r="D202" s="65" t="s">
        <v>192</v>
      </c>
      <c r="E202" s="66" t="s">
        <v>87</v>
      </c>
      <c r="F202" s="64">
        <v>7</v>
      </c>
      <c r="G202" s="67" t="s">
        <v>48</v>
      </c>
      <c r="H202" s="68">
        <v>2.2000000000000002</v>
      </c>
      <c r="I202" s="69">
        <v>102500</v>
      </c>
      <c r="J202" s="70">
        <f t="shared" si="6"/>
        <v>225500.00000000003</v>
      </c>
      <c r="K202" s="70"/>
      <c r="L202" s="70">
        <f t="shared" si="7"/>
        <v>225500.00000000003</v>
      </c>
      <c r="M202" s="64" t="s">
        <v>437</v>
      </c>
      <c r="N202" s="64" t="s">
        <v>105</v>
      </c>
      <c r="O202" s="67" t="s">
        <v>480</v>
      </c>
      <c r="P202" s="67" t="s">
        <v>1</v>
      </c>
    </row>
    <row r="203" spans="1:16" s="71" customFormat="1" ht="25.75" customHeight="1" x14ac:dyDescent="0.35">
      <c r="A203" s="64">
        <f>IF(B203&lt;&gt;"",SUBTOTAL(3,$B$8:B203),0)</f>
        <v>196</v>
      </c>
      <c r="B203" s="101" t="s">
        <v>163</v>
      </c>
      <c r="C203" s="64" t="s">
        <v>44</v>
      </c>
      <c r="D203" s="65" t="s">
        <v>190</v>
      </c>
      <c r="E203" s="66" t="s">
        <v>191</v>
      </c>
      <c r="F203" s="64">
        <v>7</v>
      </c>
      <c r="G203" s="67" t="s">
        <v>48</v>
      </c>
      <c r="H203" s="68">
        <v>55.5</v>
      </c>
      <c r="I203" s="69">
        <v>102500</v>
      </c>
      <c r="J203" s="70">
        <f t="shared" si="6"/>
        <v>5688750</v>
      </c>
      <c r="K203" s="70"/>
      <c r="L203" s="70">
        <f t="shared" si="7"/>
        <v>5688750</v>
      </c>
      <c r="M203" s="64" t="s">
        <v>213</v>
      </c>
      <c r="N203" s="64" t="s">
        <v>103</v>
      </c>
      <c r="O203" s="67" t="s">
        <v>224</v>
      </c>
      <c r="P203" s="67" t="s">
        <v>1</v>
      </c>
    </row>
    <row r="204" spans="1:16" s="71" customFormat="1" ht="25.75" customHeight="1" x14ac:dyDescent="0.35">
      <c r="A204" s="64">
        <f>IF(B204&lt;&gt;"",SUBTOTAL(3,$B$8:B204),0)</f>
        <v>197</v>
      </c>
      <c r="B204" s="101" t="s">
        <v>163</v>
      </c>
      <c r="C204" s="64" t="s">
        <v>69</v>
      </c>
      <c r="D204" s="65" t="s">
        <v>190</v>
      </c>
      <c r="E204" s="66" t="s">
        <v>191</v>
      </c>
      <c r="F204" s="64">
        <v>7</v>
      </c>
      <c r="G204" s="67" t="s">
        <v>48</v>
      </c>
      <c r="H204" s="68">
        <v>30</v>
      </c>
      <c r="I204" s="69">
        <v>102500</v>
      </c>
      <c r="J204" s="70">
        <f t="shared" si="6"/>
        <v>3075000</v>
      </c>
      <c r="K204" s="70"/>
      <c r="L204" s="70">
        <f t="shared" si="7"/>
        <v>3075000</v>
      </c>
      <c r="M204" s="64" t="s">
        <v>438</v>
      </c>
      <c r="N204" s="64" t="s">
        <v>103</v>
      </c>
      <c r="O204" s="67" t="s">
        <v>481</v>
      </c>
      <c r="P204" s="67" t="s">
        <v>1</v>
      </c>
    </row>
    <row r="205" spans="1:16" s="71" customFormat="1" ht="25.75" customHeight="1" x14ac:dyDescent="0.35">
      <c r="A205" s="64">
        <f>IF(B205&lt;&gt;"",SUBTOTAL(3,$B$8:B205),0)</f>
        <v>198</v>
      </c>
      <c r="B205" s="101" t="s">
        <v>163</v>
      </c>
      <c r="C205" s="64" t="s">
        <v>44</v>
      </c>
      <c r="D205" s="65" t="s">
        <v>190</v>
      </c>
      <c r="E205" s="66" t="s">
        <v>191</v>
      </c>
      <c r="F205" s="64">
        <v>7</v>
      </c>
      <c r="G205" s="67" t="s">
        <v>48</v>
      </c>
      <c r="H205" s="68">
        <v>12</v>
      </c>
      <c r="I205" s="69">
        <v>102500</v>
      </c>
      <c r="J205" s="70">
        <f t="shared" ref="J205:J256" si="8">I205*H205</f>
        <v>1230000</v>
      </c>
      <c r="K205" s="70"/>
      <c r="L205" s="70">
        <f t="shared" ref="L205:L256" si="9">J205-K205</f>
        <v>1230000</v>
      </c>
      <c r="M205" s="64" t="s">
        <v>213</v>
      </c>
      <c r="N205" s="64" t="s">
        <v>106</v>
      </c>
      <c r="O205" s="67" t="s">
        <v>224</v>
      </c>
      <c r="P205" s="67" t="s">
        <v>1</v>
      </c>
    </row>
    <row r="206" spans="1:16" s="71" customFormat="1" ht="25.75" customHeight="1" x14ac:dyDescent="0.35">
      <c r="A206" s="64">
        <f>IF(B206&lt;&gt;"",SUBTOTAL(3,$B$8:B206),0)</f>
        <v>199</v>
      </c>
      <c r="B206" s="101" t="s">
        <v>163</v>
      </c>
      <c r="C206" s="64" t="s">
        <v>44</v>
      </c>
      <c r="D206" s="65" t="s">
        <v>190</v>
      </c>
      <c r="E206" s="66" t="s">
        <v>191</v>
      </c>
      <c r="F206" s="64">
        <v>7</v>
      </c>
      <c r="G206" s="67" t="s">
        <v>48</v>
      </c>
      <c r="H206" s="68">
        <v>12</v>
      </c>
      <c r="I206" s="69">
        <v>102500</v>
      </c>
      <c r="J206" s="70">
        <f t="shared" si="8"/>
        <v>1230000</v>
      </c>
      <c r="K206" s="70"/>
      <c r="L206" s="70">
        <f t="shared" si="9"/>
        <v>1230000</v>
      </c>
      <c r="M206" s="64" t="s">
        <v>213</v>
      </c>
      <c r="N206" s="64" t="s">
        <v>106</v>
      </c>
      <c r="O206" s="67" t="s">
        <v>224</v>
      </c>
      <c r="P206" s="67" t="s">
        <v>1</v>
      </c>
    </row>
    <row r="207" spans="1:16" s="71" customFormat="1" ht="25.75" customHeight="1" x14ac:dyDescent="0.35">
      <c r="A207" s="64">
        <f>IF(B207&lt;&gt;"",SUBTOTAL(3,$B$8:B207),0)</f>
        <v>200</v>
      </c>
      <c r="B207" s="101" t="s">
        <v>163</v>
      </c>
      <c r="C207" s="64" t="s">
        <v>44</v>
      </c>
      <c r="D207" s="65" t="s">
        <v>190</v>
      </c>
      <c r="E207" s="66" t="s">
        <v>191</v>
      </c>
      <c r="F207" s="64">
        <v>7</v>
      </c>
      <c r="G207" s="67" t="s">
        <v>48</v>
      </c>
      <c r="H207" s="68">
        <v>2.2000000000000002</v>
      </c>
      <c r="I207" s="69">
        <v>102500</v>
      </c>
      <c r="J207" s="70">
        <f t="shared" si="8"/>
        <v>225500.00000000003</v>
      </c>
      <c r="K207" s="70"/>
      <c r="L207" s="70">
        <f t="shared" si="9"/>
        <v>225500.00000000003</v>
      </c>
      <c r="M207" s="64" t="s">
        <v>213</v>
      </c>
      <c r="N207" s="64" t="s">
        <v>104</v>
      </c>
      <c r="O207" s="67" t="s">
        <v>224</v>
      </c>
      <c r="P207" s="67" t="s">
        <v>1</v>
      </c>
    </row>
    <row r="208" spans="1:16" s="71" customFormat="1" ht="25.75" customHeight="1" x14ac:dyDescent="0.35">
      <c r="A208" s="64">
        <f>IF(B208&lt;&gt;"",SUBTOTAL(3,$B$8:B208),0)</f>
        <v>201</v>
      </c>
      <c r="B208" s="101" t="s">
        <v>163</v>
      </c>
      <c r="C208" s="64" t="s">
        <v>69</v>
      </c>
      <c r="D208" s="65" t="s">
        <v>190</v>
      </c>
      <c r="E208" s="66" t="s">
        <v>191</v>
      </c>
      <c r="F208" s="64">
        <v>7</v>
      </c>
      <c r="G208" s="67" t="s">
        <v>48</v>
      </c>
      <c r="H208" s="68">
        <v>3</v>
      </c>
      <c r="I208" s="69">
        <v>102500</v>
      </c>
      <c r="J208" s="70">
        <f t="shared" si="8"/>
        <v>307500</v>
      </c>
      <c r="K208" s="70"/>
      <c r="L208" s="70">
        <f t="shared" si="9"/>
        <v>307500</v>
      </c>
      <c r="M208" s="64" t="s">
        <v>438</v>
      </c>
      <c r="N208" s="64" t="s">
        <v>104</v>
      </c>
      <c r="O208" s="67" t="s">
        <v>481</v>
      </c>
      <c r="P208" s="67" t="s">
        <v>1</v>
      </c>
    </row>
    <row r="209" spans="1:16" s="71" customFormat="1" ht="25.75" customHeight="1" x14ac:dyDescent="0.35">
      <c r="A209" s="64">
        <f>IF(B209&lt;&gt;"",SUBTOTAL(3,$B$8:B209),0)</f>
        <v>202</v>
      </c>
      <c r="B209" s="101" t="s">
        <v>163</v>
      </c>
      <c r="C209" s="64" t="s">
        <v>44</v>
      </c>
      <c r="D209" s="65" t="s">
        <v>190</v>
      </c>
      <c r="E209" s="66" t="s">
        <v>191</v>
      </c>
      <c r="F209" s="64">
        <v>7</v>
      </c>
      <c r="G209" s="67" t="s">
        <v>48</v>
      </c>
      <c r="H209" s="68">
        <v>5.6</v>
      </c>
      <c r="I209" s="69">
        <v>102500</v>
      </c>
      <c r="J209" s="70">
        <f t="shared" si="8"/>
        <v>574000</v>
      </c>
      <c r="K209" s="70"/>
      <c r="L209" s="70">
        <f t="shared" si="9"/>
        <v>574000</v>
      </c>
      <c r="M209" s="64" t="s">
        <v>213</v>
      </c>
      <c r="N209" s="64" t="s">
        <v>105</v>
      </c>
      <c r="O209" s="67" t="s">
        <v>224</v>
      </c>
      <c r="P209" s="67" t="s">
        <v>1</v>
      </c>
    </row>
    <row r="210" spans="1:16" s="71" customFormat="1" ht="25.75" customHeight="1" x14ac:dyDescent="0.35">
      <c r="A210" s="64">
        <f>IF(B210&lt;&gt;"",SUBTOTAL(3,$B$8:B210),0)</f>
        <v>203</v>
      </c>
      <c r="B210" s="101" t="s">
        <v>163</v>
      </c>
      <c r="C210" s="64" t="s">
        <v>69</v>
      </c>
      <c r="D210" s="65" t="s">
        <v>190</v>
      </c>
      <c r="E210" s="66" t="s">
        <v>191</v>
      </c>
      <c r="F210" s="64">
        <v>7</v>
      </c>
      <c r="G210" s="67" t="s">
        <v>48</v>
      </c>
      <c r="H210" s="68">
        <v>7.5</v>
      </c>
      <c r="I210" s="69">
        <v>102500</v>
      </c>
      <c r="J210" s="70">
        <f t="shared" si="8"/>
        <v>768750</v>
      </c>
      <c r="K210" s="70"/>
      <c r="L210" s="70">
        <f t="shared" si="9"/>
        <v>768750</v>
      </c>
      <c r="M210" s="64" t="s">
        <v>438</v>
      </c>
      <c r="N210" s="64" t="s">
        <v>105</v>
      </c>
      <c r="O210" s="67" t="s">
        <v>481</v>
      </c>
      <c r="P210" s="67" t="s">
        <v>1</v>
      </c>
    </row>
    <row r="211" spans="1:16" s="71" customFormat="1" ht="25.75" customHeight="1" x14ac:dyDescent="0.35">
      <c r="A211" s="64">
        <f>IF(B211&lt;&gt;"",SUBTOTAL(3,$B$8:B211),0)</f>
        <v>204</v>
      </c>
      <c r="B211" s="101" t="s">
        <v>284</v>
      </c>
      <c r="C211" s="64" t="s">
        <v>69</v>
      </c>
      <c r="D211" s="65" t="s">
        <v>376</v>
      </c>
      <c r="E211" s="66" t="s">
        <v>50</v>
      </c>
      <c r="F211" s="64">
        <v>8</v>
      </c>
      <c r="G211" s="67" t="s">
        <v>193</v>
      </c>
      <c r="H211" s="68">
        <v>37</v>
      </c>
      <c r="I211" s="69">
        <v>102500</v>
      </c>
      <c r="J211" s="70">
        <f t="shared" si="8"/>
        <v>3792500</v>
      </c>
      <c r="K211" s="70"/>
      <c r="L211" s="70">
        <f t="shared" si="9"/>
        <v>3792500</v>
      </c>
      <c r="M211" s="64" t="s">
        <v>439</v>
      </c>
      <c r="N211" s="64" t="s">
        <v>103</v>
      </c>
      <c r="O211" s="67" t="s">
        <v>482</v>
      </c>
      <c r="P211" s="67" t="s">
        <v>1</v>
      </c>
    </row>
    <row r="212" spans="1:16" s="71" customFormat="1" ht="25.75" customHeight="1" x14ac:dyDescent="0.35">
      <c r="A212" s="64">
        <f>IF(B212&lt;&gt;"",SUBTOTAL(3,$B$8:B212),0)</f>
        <v>205</v>
      </c>
      <c r="B212" s="101" t="s">
        <v>284</v>
      </c>
      <c r="C212" s="64" t="s">
        <v>69</v>
      </c>
      <c r="D212" s="65" t="s">
        <v>376</v>
      </c>
      <c r="E212" s="66" t="s">
        <v>50</v>
      </c>
      <c r="F212" s="64">
        <v>8</v>
      </c>
      <c r="G212" s="67" t="s">
        <v>193</v>
      </c>
      <c r="H212" s="68">
        <v>8</v>
      </c>
      <c r="I212" s="69">
        <v>102500</v>
      </c>
      <c r="J212" s="70">
        <f t="shared" si="8"/>
        <v>820000</v>
      </c>
      <c r="K212" s="70"/>
      <c r="L212" s="70">
        <f t="shared" si="9"/>
        <v>820000</v>
      </c>
      <c r="M212" s="64" t="s">
        <v>439</v>
      </c>
      <c r="N212" s="64" t="s">
        <v>106</v>
      </c>
      <c r="O212" s="67" t="s">
        <v>482</v>
      </c>
      <c r="P212" s="67" t="s">
        <v>1</v>
      </c>
    </row>
    <row r="213" spans="1:16" s="71" customFormat="1" ht="25.75" customHeight="1" x14ac:dyDescent="0.35">
      <c r="A213" s="64">
        <f>IF(B213&lt;&gt;"",SUBTOTAL(3,$B$8:B213),0)</f>
        <v>206</v>
      </c>
      <c r="B213" s="101" t="s">
        <v>284</v>
      </c>
      <c r="C213" s="64" t="s">
        <v>69</v>
      </c>
      <c r="D213" s="65" t="s">
        <v>376</v>
      </c>
      <c r="E213" s="66" t="s">
        <v>50</v>
      </c>
      <c r="F213" s="64">
        <v>8</v>
      </c>
      <c r="G213" s="67" t="s">
        <v>193</v>
      </c>
      <c r="H213" s="68">
        <v>0.8</v>
      </c>
      <c r="I213" s="69">
        <v>102500</v>
      </c>
      <c r="J213" s="70">
        <f t="shared" si="8"/>
        <v>82000</v>
      </c>
      <c r="K213" s="70"/>
      <c r="L213" s="70">
        <f t="shared" si="9"/>
        <v>82000</v>
      </c>
      <c r="M213" s="64" t="s">
        <v>439</v>
      </c>
      <c r="N213" s="64" t="s">
        <v>104</v>
      </c>
      <c r="O213" s="67" t="s">
        <v>482</v>
      </c>
      <c r="P213" s="67" t="s">
        <v>1</v>
      </c>
    </row>
    <row r="214" spans="1:16" s="71" customFormat="1" ht="25.75" customHeight="1" x14ac:dyDescent="0.35">
      <c r="A214" s="64">
        <f>IF(B214&lt;&gt;"",SUBTOTAL(3,$B$8:B214),0)</f>
        <v>207</v>
      </c>
      <c r="B214" s="101" t="s">
        <v>284</v>
      </c>
      <c r="C214" s="64" t="s">
        <v>69</v>
      </c>
      <c r="D214" s="65" t="s">
        <v>376</v>
      </c>
      <c r="E214" s="66" t="s">
        <v>50</v>
      </c>
      <c r="F214" s="64">
        <v>8</v>
      </c>
      <c r="G214" s="67" t="s">
        <v>193</v>
      </c>
      <c r="H214" s="68">
        <v>1.9</v>
      </c>
      <c r="I214" s="69">
        <v>102500</v>
      </c>
      <c r="J214" s="70">
        <f t="shared" si="8"/>
        <v>194750</v>
      </c>
      <c r="K214" s="70"/>
      <c r="L214" s="70">
        <f t="shared" si="9"/>
        <v>194750</v>
      </c>
      <c r="M214" s="64" t="s">
        <v>439</v>
      </c>
      <c r="N214" s="64" t="s">
        <v>105</v>
      </c>
      <c r="O214" s="67" t="s">
        <v>482</v>
      </c>
      <c r="P214" s="67" t="s">
        <v>1</v>
      </c>
    </row>
    <row r="215" spans="1:16" s="71" customFormat="1" ht="25.75" customHeight="1" x14ac:dyDescent="0.35">
      <c r="A215" s="64">
        <f>IF(B215&lt;&gt;"",SUBTOTAL(3,$B$8:B215),0)</f>
        <v>208</v>
      </c>
      <c r="B215" s="101" t="s">
        <v>58</v>
      </c>
      <c r="C215" s="64" t="s">
        <v>69</v>
      </c>
      <c r="D215" s="65" t="s">
        <v>75</v>
      </c>
      <c r="E215" s="66" t="s">
        <v>76</v>
      </c>
      <c r="F215" s="64">
        <v>8</v>
      </c>
      <c r="G215" s="67" t="s">
        <v>141</v>
      </c>
      <c r="H215" s="68">
        <v>2.5</v>
      </c>
      <c r="I215" s="69">
        <v>102500</v>
      </c>
      <c r="J215" s="70">
        <f t="shared" si="8"/>
        <v>256250</v>
      </c>
      <c r="K215" s="70"/>
      <c r="L215" s="70">
        <f t="shared" si="9"/>
        <v>256250</v>
      </c>
      <c r="M215" s="64" t="s">
        <v>412</v>
      </c>
      <c r="N215" s="64" t="s">
        <v>454</v>
      </c>
      <c r="O215" s="67" t="s">
        <v>459</v>
      </c>
      <c r="P215" s="67" t="s">
        <v>1</v>
      </c>
    </row>
    <row r="216" spans="1:16" s="71" customFormat="1" ht="25.75" customHeight="1" x14ac:dyDescent="0.35">
      <c r="A216" s="64">
        <f>IF(B216&lt;&gt;"",SUBTOTAL(3,$B$8:B216),0)</f>
        <v>209</v>
      </c>
      <c r="B216" s="101" t="s">
        <v>285</v>
      </c>
      <c r="C216" s="64" t="s">
        <v>69</v>
      </c>
      <c r="D216" s="65" t="s">
        <v>339</v>
      </c>
      <c r="E216" s="66" t="s">
        <v>72</v>
      </c>
      <c r="F216" s="64">
        <v>8</v>
      </c>
      <c r="G216" s="67" t="s">
        <v>377</v>
      </c>
      <c r="H216" s="68">
        <v>7.5</v>
      </c>
      <c r="I216" s="69">
        <v>102500</v>
      </c>
      <c r="J216" s="70">
        <f t="shared" si="8"/>
        <v>768750</v>
      </c>
      <c r="K216" s="70"/>
      <c r="L216" s="70">
        <f t="shared" si="9"/>
        <v>768750</v>
      </c>
      <c r="M216" s="64" t="s">
        <v>412</v>
      </c>
      <c r="N216" s="64" t="s">
        <v>454</v>
      </c>
      <c r="O216" s="67" t="s">
        <v>459</v>
      </c>
      <c r="P216" s="67" t="s">
        <v>1</v>
      </c>
    </row>
    <row r="217" spans="1:16" s="71" customFormat="1" ht="25.75" customHeight="1" x14ac:dyDescent="0.35">
      <c r="A217" s="64">
        <f>IF(B217&lt;&gt;"",SUBTOTAL(3,$B$8:B217),0)</f>
        <v>210</v>
      </c>
      <c r="B217" s="101" t="s">
        <v>286</v>
      </c>
      <c r="C217" s="64" t="s">
        <v>69</v>
      </c>
      <c r="D217" s="65" t="s">
        <v>378</v>
      </c>
      <c r="E217" s="66" t="s">
        <v>364</v>
      </c>
      <c r="F217" s="64">
        <v>9</v>
      </c>
      <c r="G217" s="67" t="s">
        <v>379</v>
      </c>
      <c r="H217" s="68">
        <v>22</v>
      </c>
      <c r="I217" s="69">
        <v>102500</v>
      </c>
      <c r="J217" s="70">
        <f t="shared" si="8"/>
        <v>2255000</v>
      </c>
      <c r="K217" s="70"/>
      <c r="L217" s="70">
        <f t="shared" si="9"/>
        <v>2255000</v>
      </c>
      <c r="M217" s="64" t="s">
        <v>440</v>
      </c>
      <c r="N217" s="64" t="s">
        <v>103</v>
      </c>
      <c r="O217" s="67" t="s">
        <v>483</v>
      </c>
      <c r="P217" s="67" t="s">
        <v>1</v>
      </c>
    </row>
    <row r="218" spans="1:16" s="71" customFormat="1" ht="25.75" customHeight="1" x14ac:dyDescent="0.35">
      <c r="A218" s="64">
        <f>IF(B218&lt;&gt;"",SUBTOTAL(3,$B$8:B218),0)</f>
        <v>211</v>
      </c>
      <c r="B218" s="101" t="s">
        <v>286</v>
      </c>
      <c r="C218" s="64" t="s">
        <v>69</v>
      </c>
      <c r="D218" s="65" t="s">
        <v>378</v>
      </c>
      <c r="E218" s="66" t="s">
        <v>364</v>
      </c>
      <c r="F218" s="64">
        <v>9</v>
      </c>
      <c r="G218" s="67" t="s">
        <v>379</v>
      </c>
      <c r="H218" s="68">
        <v>8</v>
      </c>
      <c r="I218" s="69">
        <v>102500</v>
      </c>
      <c r="J218" s="70">
        <f t="shared" si="8"/>
        <v>820000</v>
      </c>
      <c r="K218" s="70"/>
      <c r="L218" s="70">
        <f t="shared" si="9"/>
        <v>820000</v>
      </c>
      <c r="M218" s="64" t="s">
        <v>440</v>
      </c>
      <c r="N218" s="64" t="s">
        <v>106</v>
      </c>
      <c r="O218" s="67" t="s">
        <v>483</v>
      </c>
      <c r="P218" s="67" t="s">
        <v>1</v>
      </c>
    </row>
    <row r="219" spans="1:16" s="71" customFormat="1" ht="25.75" customHeight="1" x14ac:dyDescent="0.35">
      <c r="A219" s="64">
        <f>IF(B219&lt;&gt;"",SUBTOTAL(3,$B$8:B219),0)</f>
        <v>212</v>
      </c>
      <c r="B219" s="101" t="s">
        <v>286</v>
      </c>
      <c r="C219" s="64" t="s">
        <v>69</v>
      </c>
      <c r="D219" s="65" t="s">
        <v>378</v>
      </c>
      <c r="E219" s="66" t="s">
        <v>364</v>
      </c>
      <c r="F219" s="64">
        <v>9</v>
      </c>
      <c r="G219" s="67" t="s">
        <v>379</v>
      </c>
      <c r="H219" s="68">
        <v>0.5</v>
      </c>
      <c r="I219" s="69">
        <v>102500</v>
      </c>
      <c r="J219" s="70">
        <f t="shared" si="8"/>
        <v>51250</v>
      </c>
      <c r="K219" s="70"/>
      <c r="L219" s="70">
        <f t="shared" si="9"/>
        <v>51250</v>
      </c>
      <c r="M219" s="64" t="s">
        <v>440</v>
      </c>
      <c r="N219" s="64" t="s">
        <v>104</v>
      </c>
      <c r="O219" s="67" t="s">
        <v>483</v>
      </c>
      <c r="P219" s="67" t="s">
        <v>1</v>
      </c>
    </row>
    <row r="220" spans="1:16" s="71" customFormat="1" ht="25.75" customHeight="1" x14ac:dyDescent="0.35">
      <c r="A220" s="64">
        <f>IF(B220&lt;&gt;"",SUBTOTAL(3,$B$8:B220),0)</f>
        <v>213</v>
      </c>
      <c r="B220" s="101" t="s">
        <v>286</v>
      </c>
      <c r="C220" s="64" t="s">
        <v>69</v>
      </c>
      <c r="D220" s="65" t="s">
        <v>378</v>
      </c>
      <c r="E220" s="66" t="s">
        <v>364</v>
      </c>
      <c r="F220" s="64">
        <v>9</v>
      </c>
      <c r="G220" s="67" t="s">
        <v>379</v>
      </c>
      <c r="H220" s="68">
        <v>1.2</v>
      </c>
      <c r="I220" s="69">
        <v>102500</v>
      </c>
      <c r="J220" s="70">
        <f t="shared" si="8"/>
        <v>123000</v>
      </c>
      <c r="K220" s="70"/>
      <c r="L220" s="70">
        <f t="shared" si="9"/>
        <v>123000</v>
      </c>
      <c r="M220" s="64" t="s">
        <v>440</v>
      </c>
      <c r="N220" s="64" t="s">
        <v>105</v>
      </c>
      <c r="O220" s="67" t="s">
        <v>483</v>
      </c>
      <c r="P220" s="67" t="s">
        <v>1</v>
      </c>
    </row>
    <row r="221" spans="1:16" s="71" customFormat="1" ht="25.75" customHeight="1" x14ac:dyDescent="0.35">
      <c r="A221" s="64">
        <f>IF(B221&lt;&gt;"",SUBTOTAL(3,$B$8:B221),0)</f>
        <v>214</v>
      </c>
      <c r="B221" s="101" t="s">
        <v>165</v>
      </c>
      <c r="C221" s="64" t="s">
        <v>44</v>
      </c>
      <c r="D221" s="65" t="s">
        <v>195</v>
      </c>
      <c r="E221" s="66" t="s">
        <v>76</v>
      </c>
      <c r="F221" s="64">
        <v>9</v>
      </c>
      <c r="G221" s="67" t="s">
        <v>144</v>
      </c>
      <c r="H221" s="68">
        <v>45</v>
      </c>
      <c r="I221" s="69">
        <v>102500</v>
      </c>
      <c r="J221" s="70">
        <f t="shared" si="8"/>
        <v>4612500</v>
      </c>
      <c r="K221" s="70"/>
      <c r="L221" s="70">
        <f t="shared" si="9"/>
        <v>4612500</v>
      </c>
      <c r="M221" s="64" t="s">
        <v>215</v>
      </c>
      <c r="N221" s="64" t="s">
        <v>103</v>
      </c>
      <c r="O221" s="67" t="s">
        <v>226</v>
      </c>
      <c r="P221" s="67" t="s">
        <v>1</v>
      </c>
    </row>
    <row r="222" spans="1:16" s="71" customFormat="1" ht="25.75" customHeight="1" x14ac:dyDescent="0.35">
      <c r="A222" s="64">
        <f>IF(B222&lt;&gt;"",SUBTOTAL(3,$B$8:B222),0)</f>
        <v>215</v>
      </c>
      <c r="B222" s="101" t="s">
        <v>165</v>
      </c>
      <c r="C222" s="64" t="s">
        <v>44</v>
      </c>
      <c r="D222" s="65" t="s">
        <v>195</v>
      </c>
      <c r="E222" s="66" t="s">
        <v>76</v>
      </c>
      <c r="F222" s="64">
        <v>9</v>
      </c>
      <c r="G222" s="67" t="s">
        <v>144</v>
      </c>
      <c r="H222" s="68">
        <v>22.5</v>
      </c>
      <c r="I222" s="69">
        <v>102500</v>
      </c>
      <c r="J222" s="70">
        <f t="shared" si="8"/>
        <v>2306250</v>
      </c>
      <c r="K222" s="70"/>
      <c r="L222" s="70">
        <f t="shared" si="9"/>
        <v>2306250</v>
      </c>
      <c r="M222" s="64" t="s">
        <v>215</v>
      </c>
      <c r="N222" s="64" t="s">
        <v>106</v>
      </c>
      <c r="O222" s="67" t="s">
        <v>226</v>
      </c>
      <c r="P222" s="67" t="s">
        <v>1</v>
      </c>
    </row>
    <row r="223" spans="1:16" s="71" customFormat="1" ht="25.75" customHeight="1" x14ac:dyDescent="0.35">
      <c r="A223" s="64">
        <f>IF(B223&lt;&gt;"",SUBTOTAL(3,$B$8:B223),0)</f>
        <v>216</v>
      </c>
      <c r="B223" s="101" t="s">
        <v>165</v>
      </c>
      <c r="C223" s="64" t="s">
        <v>44</v>
      </c>
      <c r="D223" s="65" t="s">
        <v>195</v>
      </c>
      <c r="E223" s="66" t="s">
        <v>76</v>
      </c>
      <c r="F223" s="64">
        <v>9</v>
      </c>
      <c r="G223" s="67" t="s">
        <v>144</v>
      </c>
      <c r="H223" s="68">
        <v>22.5</v>
      </c>
      <c r="I223" s="69">
        <v>102500</v>
      </c>
      <c r="J223" s="70">
        <f t="shared" si="8"/>
        <v>2306250</v>
      </c>
      <c r="K223" s="70"/>
      <c r="L223" s="70">
        <f t="shared" si="9"/>
        <v>2306250</v>
      </c>
      <c r="M223" s="64" t="s">
        <v>215</v>
      </c>
      <c r="N223" s="64" t="s">
        <v>106</v>
      </c>
      <c r="O223" s="67" t="s">
        <v>226</v>
      </c>
      <c r="P223" s="67" t="s">
        <v>1</v>
      </c>
    </row>
    <row r="224" spans="1:16" s="71" customFormat="1" ht="25.75" customHeight="1" x14ac:dyDescent="0.35">
      <c r="A224" s="64">
        <f>IF(B224&lt;&gt;"",SUBTOTAL(3,$B$8:B224),0)</f>
        <v>217</v>
      </c>
      <c r="B224" s="101" t="s">
        <v>165</v>
      </c>
      <c r="C224" s="64" t="s">
        <v>44</v>
      </c>
      <c r="D224" s="65" t="s">
        <v>195</v>
      </c>
      <c r="E224" s="66" t="s">
        <v>76</v>
      </c>
      <c r="F224" s="64">
        <v>9</v>
      </c>
      <c r="G224" s="67" t="s">
        <v>144</v>
      </c>
      <c r="H224" s="68">
        <v>2.5</v>
      </c>
      <c r="I224" s="69">
        <v>102500</v>
      </c>
      <c r="J224" s="70">
        <f t="shared" si="8"/>
        <v>256250</v>
      </c>
      <c r="K224" s="70"/>
      <c r="L224" s="70">
        <f t="shared" si="9"/>
        <v>256250</v>
      </c>
      <c r="M224" s="64" t="s">
        <v>215</v>
      </c>
      <c r="N224" s="64" t="s">
        <v>104</v>
      </c>
      <c r="O224" s="67" t="s">
        <v>226</v>
      </c>
      <c r="P224" s="67" t="s">
        <v>1</v>
      </c>
    </row>
    <row r="225" spans="1:16" s="71" customFormat="1" ht="25.75" customHeight="1" x14ac:dyDescent="0.35">
      <c r="A225" s="64">
        <f>IF(B225&lt;&gt;"",SUBTOTAL(3,$B$8:B225),0)</f>
        <v>218</v>
      </c>
      <c r="B225" s="101" t="s">
        <v>165</v>
      </c>
      <c r="C225" s="64" t="s">
        <v>44</v>
      </c>
      <c r="D225" s="65" t="s">
        <v>195</v>
      </c>
      <c r="E225" s="66" t="s">
        <v>76</v>
      </c>
      <c r="F225" s="64">
        <v>9</v>
      </c>
      <c r="G225" s="67" t="s">
        <v>144</v>
      </c>
      <c r="H225" s="68">
        <v>6.2</v>
      </c>
      <c r="I225" s="69">
        <v>102500</v>
      </c>
      <c r="J225" s="70">
        <f t="shared" si="8"/>
        <v>635500</v>
      </c>
      <c r="K225" s="70"/>
      <c r="L225" s="70">
        <f t="shared" si="9"/>
        <v>635500</v>
      </c>
      <c r="M225" s="64" t="s">
        <v>215</v>
      </c>
      <c r="N225" s="64" t="s">
        <v>105</v>
      </c>
      <c r="O225" s="67" t="s">
        <v>226</v>
      </c>
      <c r="P225" s="67" t="s">
        <v>1</v>
      </c>
    </row>
    <row r="226" spans="1:16" s="71" customFormat="1" ht="25.75" customHeight="1" x14ac:dyDescent="0.35">
      <c r="A226" s="64">
        <f>IF(B226&lt;&gt;"",SUBTOTAL(3,$B$8:B226),0)</f>
        <v>219</v>
      </c>
      <c r="B226" s="101" t="s">
        <v>287</v>
      </c>
      <c r="C226" s="64" t="s">
        <v>69</v>
      </c>
      <c r="D226" s="65" t="s">
        <v>85</v>
      </c>
      <c r="E226" s="66" t="s">
        <v>89</v>
      </c>
      <c r="F226" s="64">
        <v>9</v>
      </c>
      <c r="G226" s="67" t="s">
        <v>144</v>
      </c>
      <c r="H226" s="68">
        <v>30</v>
      </c>
      <c r="I226" s="69">
        <v>102500</v>
      </c>
      <c r="J226" s="70">
        <f t="shared" si="8"/>
        <v>3075000</v>
      </c>
      <c r="K226" s="70"/>
      <c r="L226" s="70">
        <f t="shared" si="9"/>
        <v>3075000</v>
      </c>
      <c r="M226" s="64" t="s">
        <v>215</v>
      </c>
      <c r="N226" s="64" t="s">
        <v>103</v>
      </c>
      <c r="O226" s="67" t="s">
        <v>226</v>
      </c>
      <c r="P226" s="67" t="s">
        <v>1</v>
      </c>
    </row>
    <row r="227" spans="1:16" s="71" customFormat="1" ht="25.75" customHeight="1" x14ac:dyDescent="0.35">
      <c r="A227" s="64">
        <f>IF(B227&lt;&gt;"",SUBTOTAL(3,$B$8:B227),0)</f>
        <v>220</v>
      </c>
      <c r="B227" s="101" t="s">
        <v>287</v>
      </c>
      <c r="C227" s="64" t="s">
        <v>69</v>
      </c>
      <c r="D227" s="65" t="s">
        <v>85</v>
      </c>
      <c r="E227" s="66" t="s">
        <v>89</v>
      </c>
      <c r="F227" s="64">
        <v>9</v>
      </c>
      <c r="G227" s="67" t="s">
        <v>144</v>
      </c>
      <c r="H227" s="68">
        <v>15</v>
      </c>
      <c r="I227" s="69">
        <v>102500</v>
      </c>
      <c r="J227" s="70">
        <f t="shared" si="8"/>
        <v>1537500</v>
      </c>
      <c r="K227" s="70"/>
      <c r="L227" s="70">
        <f t="shared" si="9"/>
        <v>1537500</v>
      </c>
      <c r="M227" s="64" t="s">
        <v>215</v>
      </c>
      <c r="N227" s="64" t="s">
        <v>106</v>
      </c>
      <c r="O227" s="67" t="s">
        <v>226</v>
      </c>
      <c r="P227" s="67" t="s">
        <v>1</v>
      </c>
    </row>
    <row r="228" spans="1:16" s="71" customFormat="1" ht="25.75" customHeight="1" x14ac:dyDescent="0.35">
      <c r="A228" s="64">
        <f>IF(B228&lt;&gt;"",SUBTOTAL(3,$B$8:B228),0)</f>
        <v>221</v>
      </c>
      <c r="B228" s="101" t="s">
        <v>287</v>
      </c>
      <c r="C228" s="64" t="s">
        <v>69</v>
      </c>
      <c r="D228" s="65" t="s">
        <v>85</v>
      </c>
      <c r="E228" s="66" t="s">
        <v>89</v>
      </c>
      <c r="F228" s="64">
        <v>9</v>
      </c>
      <c r="G228" s="67" t="s">
        <v>144</v>
      </c>
      <c r="H228" s="68">
        <v>0.8</v>
      </c>
      <c r="I228" s="69">
        <v>102500</v>
      </c>
      <c r="J228" s="70">
        <f t="shared" si="8"/>
        <v>82000</v>
      </c>
      <c r="K228" s="70"/>
      <c r="L228" s="70">
        <f t="shared" si="9"/>
        <v>82000</v>
      </c>
      <c r="M228" s="64" t="s">
        <v>215</v>
      </c>
      <c r="N228" s="64" t="s">
        <v>104</v>
      </c>
      <c r="O228" s="67" t="s">
        <v>226</v>
      </c>
      <c r="P228" s="67" t="s">
        <v>1</v>
      </c>
    </row>
    <row r="229" spans="1:16" s="71" customFormat="1" ht="25.75" customHeight="1" x14ac:dyDescent="0.35">
      <c r="A229" s="64">
        <f>IF(B229&lt;&gt;"",SUBTOTAL(3,$B$8:B229),0)</f>
        <v>222</v>
      </c>
      <c r="B229" s="101" t="s">
        <v>287</v>
      </c>
      <c r="C229" s="64" t="s">
        <v>69</v>
      </c>
      <c r="D229" s="65" t="s">
        <v>85</v>
      </c>
      <c r="E229" s="66" t="s">
        <v>89</v>
      </c>
      <c r="F229" s="64">
        <v>9</v>
      </c>
      <c r="G229" s="67" t="s">
        <v>144</v>
      </c>
      <c r="H229" s="68">
        <v>1.9</v>
      </c>
      <c r="I229" s="69">
        <v>102500</v>
      </c>
      <c r="J229" s="70">
        <f t="shared" si="8"/>
        <v>194750</v>
      </c>
      <c r="K229" s="70"/>
      <c r="L229" s="70">
        <f t="shared" si="9"/>
        <v>194750</v>
      </c>
      <c r="M229" s="64" t="s">
        <v>215</v>
      </c>
      <c r="N229" s="64" t="s">
        <v>105</v>
      </c>
      <c r="O229" s="67" t="s">
        <v>226</v>
      </c>
      <c r="P229" s="67" t="s">
        <v>1</v>
      </c>
    </row>
    <row r="230" spans="1:16" s="71" customFormat="1" ht="25.75" customHeight="1" x14ac:dyDescent="0.35">
      <c r="A230" s="64">
        <f>IF(B230&lt;&gt;"",SUBTOTAL(3,$B$8:B230),0)</f>
        <v>223</v>
      </c>
      <c r="B230" s="101" t="s">
        <v>288</v>
      </c>
      <c r="C230" s="64" t="s">
        <v>69</v>
      </c>
      <c r="D230" s="65" t="s">
        <v>380</v>
      </c>
      <c r="E230" s="66" t="s">
        <v>87</v>
      </c>
      <c r="F230" s="64">
        <v>9</v>
      </c>
      <c r="G230" s="67" t="s">
        <v>381</v>
      </c>
      <c r="H230" s="68">
        <v>33</v>
      </c>
      <c r="I230" s="69">
        <v>102500</v>
      </c>
      <c r="J230" s="70">
        <f t="shared" ref="J230:J255" si="10">I230*H230</f>
        <v>3382500</v>
      </c>
      <c r="K230" s="70"/>
      <c r="L230" s="70">
        <f t="shared" ref="L230:L255" si="11">J230-K230</f>
        <v>3382500</v>
      </c>
      <c r="M230" s="64" t="s">
        <v>441</v>
      </c>
      <c r="N230" s="64" t="s">
        <v>103</v>
      </c>
      <c r="O230" s="67" t="s">
        <v>484</v>
      </c>
      <c r="P230" s="67" t="s">
        <v>1</v>
      </c>
    </row>
    <row r="231" spans="1:16" s="71" customFormat="1" ht="25.75" customHeight="1" x14ac:dyDescent="0.35">
      <c r="A231" s="64">
        <f>IF(B231&lt;&gt;"",SUBTOTAL(3,$B$8:B231),0)</f>
        <v>224</v>
      </c>
      <c r="B231" s="101" t="s">
        <v>288</v>
      </c>
      <c r="C231" s="64" t="s">
        <v>69</v>
      </c>
      <c r="D231" s="65" t="s">
        <v>380</v>
      </c>
      <c r="E231" s="66" t="s">
        <v>87</v>
      </c>
      <c r="F231" s="64">
        <v>9</v>
      </c>
      <c r="G231" s="67" t="s">
        <v>381</v>
      </c>
      <c r="H231" s="68">
        <v>8</v>
      </c>
      <c r="I231" s="69">
        <v>102500</v>
      </c>
      <c r="J231" s="70">
        <f t="shared" si="10"/>
        <v>820000</v>
      </c>
      <c r="K231" s="70"/>
      <c r="L231" s="70">
        <f t="shared" si="11"/>
        <v>820000</v>
      </c>
      <c r="M231" s="64" t="s">
        <v>441</v>
      </c>
      <c r="N231" s="64" t="s">
        <v>106</v>
      </c>
      <c r="O231" s="67" t="s">
        <v>484</v>
      </c>
      <c r="P231" s="67" t="s">
        <v>1</v>
      </c>
    </row>
    <row r="232" spans="1:16" s="71" customFormat="1" ht="25.75" customHeight="1" x14ac:dyDescent="0.35">
      <c r="A232" s="64">
        <f>IF(B232&lt;&gt;"",SUBTOTAL(3,$B$8:B232),0)</f>
        <v>225</v>
      </c>
      <c r="B232" s="101" t="s">
        <v>288</v>
      </c>
      <c r="C232" s="64" t="s">
        <v>69</v>
      </c>
      <c r="D232" s="65" t="s">
        <v>380</v>
      </c>
      <c r="E232" s="66" t="s">
        <v>87</v>
      </c>
      <c r="F232" s="64">
        <v>9</v>
      </c>
      <c r="G232" s="67" t="s">
        <v>381</v>
      </c>
      <c r="H232" s="68">
        <v>0.6</v>
      </c>
      <c r="I232" s="69">
        <v>102500</v>
      </c>
      <c r="J232" s="70">
        <f t="shared" si="10"/>
        <v>61500</v>
      </c>
      <c r="K232" s="70"/>
      <c r="L232" s="70">
        <f t="shared" si="11"/>
        <v>61500</v>
      </c>
      <c r="M232" s="64" t="s">
        <v>441</v>
      </c>
      <c r="N232" s="64" t="s">
        <v>104</v>
      </c>
      <c r="O232" s="67" t="s">
        <v>484</v>
      </c>
      <c r="P232" s="67" t="s">
        <v>1</v>
      </c>
    </row>
    <row r="233" spans="1:16" s="71" customFormat="1" ht="25.75" customHeight="1" x14ac:dyDescent="0.35">
      <c r="A233" s="64">
        <f>IF(B233&lt;&gt;"",SUBTOTAL(3,$B$8:B233),0)</f>
        <v>226</v>
      </c>
      <c r="B233" s="101" t="s">
        <v>288</v>
      </c>
      <c r="C233" s="64" t="s">
        <v>69</v>
      </c>
      <c r="D233" s="65" t="s">
        <v>380</v>
      </c>
      <c r="E233" s="66" t="s">
        <v>87</v>
      </c>
      <c r="F233" s="64">
        <v>9</v>
      </c>
      <c r="G233" s="67" t="s">
        <v>381</v>
      </c>
      <c r="H233" s="68">
        <v>1.5</v>
      </c>
      <c r="I233" s="69">
        <v>102500</v>
      </c>
      <c r="J233" s="70">
        <f t="shared" si="10"/>
        <v>153750</v>
      </c>
      <c r="K233" s="70"/>
      <c r="L233" s="70">
        <f t="shared" si="11"/>
        <v>153750</v>
      </c>
      <c r="M233" s="64" t="s">
        <v>441</v>
      </c>
      <c r="N233" s="64" t="s">
        <v>105</v>
      </c>
      <c r="O233" s="67" t="s">
        <v>484</v>
      </c>
      <c r="P233" s="67" t="s">
        <v>1</v>
      </c>
    </row>
    <row r="234" spans="1:16" s="71" customFormat="1" ht="25.75" customHeight="1" x14ac:dyDescent="0.35">
      <c r="A234" s="64">
        <f>IF(B234&lt;&gt;"",SUBTOTAL(3,$B$8:B234),0)</f>
        <v>227</v>
      </c>
      <c r="B234" s="101" t="s">
        <v>65</v>
      </c>
      <c r="C234" s="64" t="s">
        <v>44</v>
      </c>
      <c r="D234" s="65" t="s">
        <v>81</v>
      </c>
      <c r="E234" s="66" t="s">
        <v>97</v>
      </c>
      <c r="F234" s="64">
        <v>10</v>
      </c>
      <c r="G234" s="67" t="s">
        <v>152</v>
      </c>
      <c r="H234" s="68">
        <v>45</v>
      </c>
      <c r="I234" s="69">
        <v>102500</v>
      </c>
      <c r="J234" s="70">
        <f t="shared" si="10"/>
        <v>4612500</v>
      </c>
      <c r="K234" s="70"/>
      <c r="L234" s="70">
        <f t="shared" si="11"/>
        <v>4612500</v>
      </c>
      <c r="M234" s="64" t="s">
        <v>442</v>
      </c>
      <c r="N234" s="64" t="s">
        <v>103</v>
      </c>
      <c r="O234" s="67" t="s">
        <v>485</v>
      </c>
      <c r="P234" s="67" t="s">
        <v>1</v>
      </c>
    </row>
    <row r="235" spans="1:16" s="71" customFormat="1" ht="25.75" customHeight="1" x14ac:dyDescent="0.35">
      <c r="A235" s="64">
        <f>IF(B235&lt;&gt;"",SUBTOTAL(3,$B$8:B235),0)</f>
        <v>228</v>
      </c>
      <c r="B235" s="101" t="s">
        <v>65</v>
      </c>
      <c r="C235" s="64" t="s">
        <v>69</v>
      </c>
      <c r="D235" s="65" t="s">
        <v>81</v>
      </c>
      <c r="E235" s="66" t="s">
        <v>97</v>
      </c>
      <c r="F235" s="64">
        <v>10</v>
      </c>
      <c r="G235" s="67" t="s">
        <v>152</v>
      </c>
      <c r="H235" s="68">
        <v>60</v>
      </c>
      <c r="I235" s="69">
        <v>102500</v>
      </c>
      <c r="J235" s="70">
        <f t="shared" si="10"/>
        <v>6150000</v>
      </c>
      <c r="K235" s="70"/>
      <c r="L235" s="70">
        <f t="shared" si="11"/>
        <v>6150000</v>
      </c>
      <c r="M235" s="64" t="s">
        <v>443</v>
      </c>
      <c r="N235" s="64" t="s">
        <v>103</v>
      </c>
      <c r="O235" s="67" t="s">
        <v>486</v>
      </c>
      <c r="P235" s="67" t="s">
        <v>1</v>
      </c>
    </row>
    <row r="236" spans="1:16" s="71" customFormat="1" ht="25.75" customHeight="1" x14ac:dyDescent="0.35">
      <c r="A236" s="64">
        <f>IF(B236&lt;&gt;"",SUBTOTAL(3,$B$8:B236),0)</f>
        <v>229</v>
      </c>
      <c r="B236" s="101" t="s">
        <v>65</v>
      </c>
      <c r="C236" s="64" t="s">
        <v>44</v>
      </c>
      <c r="D236" s="65" t="s">
        <v>81</v>
      </c>
      <c r="E236" s="66" t="s">
        <v>97</v>
      </c>
      <c r="F236" s="64">
        <v>10</v>
      </c>
      <c r="G236" s="67" t="s">
        <v>152</v>
      </c>
      <c r="H236" s="68">
        <v>2.1</v>
      </c>
      <c r="I236" s="69">
        <v>102500</v>
      </c>
      <c r="J236" s="70">
        <f t="shared" si="10"/>
        <v>215250</v>
      </c>
      <c r="K236" s="70"/>
      <c r="L236" s="70">
        <f t="shared" si="11"/>
        <v>215250</v>
      </c>
      <c r="M236" s="64" t="s">
        <v>442</v>
      </c>
      <c r="N236" s="64" t="s">
        <v>104</v>
      </c>
      <c r="O236" s="67" t="s">
        <v>485</v>
      </c>
      <c r="P236" s="67" t="s">
        <v>1</v>
      </c>
    </row>
    <row r="237" spans="1:16" s="71" customFormat="1" ht="25.75" customHeight="1" x14ac:dyDescent="0.35">
      <c r="A237" s="64">
        <f>IF(B237&lt;&gt;"",SUBTOTAL(3,$B$8:B237),0)</f>
        <v>230</v>
      </c>
      <c r="B237" s="101" t="s">
        <v>65</v>
      </c>
      <c r="C237" s="64" t="s">
        <v>69</v>
      </c>
      <c r="D237" s="65" t="s">
        <v>81</v>
      </c>
      <c r="E237" s="66" t="s">
        <v>97</v>
      </c>
      <c r="F237" s="64">
        <v>10</v>
      </c>
      <c r="G237" s="67" t="s">
        <v>152</v>
      </c>
      <c r="H237" s="68">
        <v>1.4</v>
      </c>
      <c r="I237" s="69">
        <v>102500</v>
      </c>
      <c r="J237" s="70">
        <f t="shared" si="10"/>
        <v>143500</v>
      </c>
      <c r="K237" s="70"/>
      <c r="L237" s="70">
        <f t="shared" si="11"/>
        <v>143500</v>
      </c>
      <c r="M237" s="64" t="s">
        <v>443</v>
      </c>
      <c r="N237" s="64" t="s">
        <v>104</v>
      </c>
      <c r="O237" s="67" t="s">
        <v>486</v>
      </c>
      <c r="P237" s="67" t="s">
        <v>1</v>
      </c>
    </row>
    <row r="238" spans="1:16" s="71" customFormat="1" ht="25.75" customHeight="1" x14ac:dyDescent="0.35">
      <c r="A238" s="64">
        <f>IF(B238&lt;&gt;"",SUBTOTAL(3,$B$8:B238),0)</f>
        <v>231</v>
      </c>
      <c r="B238" s="101" t="s">
        <v>65</v>
      </c>
      <c r="C238" s="64" t="s">
        <v>44</v>
      </c>
      <c r="D238" s="65" t="s">
        <v>81</v>
      </c>
      <c r="E238" s="66" t="s">
        <v>97</v>
      </c>
      <c r="F238" s="64">
        <v>10</v>
      </c>
      <c r="G238" s="67" t="s">
        <v>152</v>
      </c>
      <c r="H238" s="68">
        <v>5.2</v>
      </c>
      <c r="I238" s="69">
        <v>102500</v>
      </c>
      <c r="J238" s="70">
        <f t="shared" si="10"/>
        <v>533000</v>
      </c>
      <c r="K238" s="70"/>
      <c r="L238" s="70">
        <f t="shared" si="11"/>
        <v>533000</v>
      </c>
      <c r="M238" s="64" t="s">
        <v>442</v>
      </c>
      <c r="N238" s="64" t="s">
        <v>105</v>
      </c>
      <c r="O238" s="67" t="s">
        <v>485</v>
      </c>
      <c r="P238" s="67" t="s">
        <v>1</v>
      </c>
    </row>
    <row r="239" spans="1:16" s="71" customFormat="1" ht="25.75" customHeight="1" x14ac:dyDescent="0.35">
      <c r="A239" s="64">
        <f>IF(B239&lt;&gt;"",SUBTOTAL(3,$B$8:B239),0)</f>
        <v>232</v>
      </c>
      <c r="B239" s="101" t="s">
        <v>65</v>
      </c>
      <c r="C239" s="64" t="s">
        <v>69</v>
      </c>
      <c r="D239" s="65" t="s">
        <v>81</v>
      </c>
      <c r="E239" s="66" t="s">
        <v>97</v>
      </c>
      <c r="F239" s="64">
        <v>10</v>
      </c>
      <c r="G239" s="67" t="s">
        <v>152</v>
      </c>
      <c r="H239" s="68">
        <v>3.5</v>
      </c>
      <c r="I239" s="69">
        <v>102500</v>
      </c>
      <c r="J239" s="70">
        <f t="shared" si="10"/>
        <v>358750</v>
      </c>
      <c r="K239" s="70"/>
      <c r="L239" s="70">
        <f t="shared" si="11"/>
        <v>358750</v>
      </c>
      <c r="M239" s="64" t="s">
        <v>443</v>
      </c>
      <c r="N239" s="64" t="s">
        <v>105</v>
      </c>
      <c r="O239" s="67" t="s">
        <v>486</v>
      </c>
      <c r="P239" s="67" t="s">
        <v>1</v>
      </c>
    </row>
    <row r="240" spans="1:16" s="71" customFormat="1" ht="25.75" customHeight="1" x14ac:dyDescent="0.35">
      <c r="A240" s="64">
        <f>IF(B240&lt;&gt;"",SUBTOTAL(3,$B$8:B240),0)</f>
        <v>233</v>
      </c>
      <c r="B240" s="101" t="s">
        <v>66</v>
      </c>
      <c r="C240" s="64" t="s">
        <v>44</v>
      </c>
      <c r="D240" s="65" t="s">
        <v>98</v>
      </c>
      <c r="E240" s="66" t="s">
        <v>80</v>
      </c>
      <c r="F240" s="64">
        <v>10</v>
      </c>
      <c r="G240" s="67" t="s">
        <v>152</v>
      </c>
      <c r="H240" s="68">
        <v>67.5</v>
      </c>
      <c r="I240" s="69">
        <v>102500</v>
      </c>
      <c r="J240" s="70">
        <f t="shared" si="10"/>
        <v>6918750</v>
      </c>
      <c r="K240" s="70"/>
      <c r="L240" s="70">
        <f t="shared" si="11"/>
        <v>6918750</v>
      </c>
      <c r="M240" s="64" t="s">
        <v>120</v>
      </c>
      <c r="N240" s="64" t="s">
        <v>103</v>
      </c>
      <c r="O240" s="67" t="s">
        <v>137</v>
      </c>
      <c r="P240" s="67" t="s">
        <v>1</v>
      </c>
    </row>
    <row r="241" spans="1:16" s="71" customFormat="1" ht="25.75" customHeight="1" x14ac:dyDescent="0.35">
      <c r="A241" s="64">
        <f>IF(B241&lt;&gt;"",SUBTOTAL(3,$B$8:B241),0)</f>
        <v>234</v>
      </c>
      <c r="B241" s="101" t="s">
        <v>66</v>
      </c>
      <c r="C241" s="64" t="s">
        <v>69</v>
      </c>
      <c r="D241" s="65" t="s">
        <v>98</v>
      </c>
      <c r="E241" s="66" t="s">
        <v>80</v>
      </c>
      <c r="F241" s="64">
        <v>10</v>
      </c>
      <c r="G241" s="67" t="s">
        <v>152</v>
      </c>
      <c r="H241" s="68">
        <v>45</v>
      </c>
      <c r="I241" s="69">
        <v>102500</v>
      </c>
      <c r="J241" s="70">
        <f t="shared" si="10"/>
        <v>4612500</v>
      </c>
      <c r="K241" s="70"/>
      <c r="L241" s="70">
        <f t="shared" si="11"/>
        <v>4612500</v>
      </c>
      <c r="M241" s="64" t="s">
        <v>216</v>
      </c>
      <c r="N241" s="64" t="s">
        <v>103</v>
      </c>
      <c r="O241" s="67" t="s">
        <v>135</v>
      </c>
      <c r="P241" s="67" t="s">
        <v>1</v>
      </c>
    </row>
    <row r="242" spans="1:16" s="71" customFormat="1" ht="25.75" customHeight="1" x14ac:dyDescent="0.35">
      <c r="A242" s="64">
        <f>IF(B242&lt;&gt;"",SUBTOTAL(3,$B$8:B242),0)</f>
        <v>235</v>
      </c>
      <c r="B242" s="101" t="s">
        <v>66</v>
      </c>
      <c r="C242" s="64" t="s">
        <v>44</v>
      </c>
      <c r="D242" s="65" t="s">
        <v>98</v>
      </c>
      <c r="E242" s="66" t="s">
        <v>80</v>
      </c>
      <c r="F242" s="64">
        <v>10</v>
      </c>
      <c r="G242" s="67" t="s">
        <v>152</v>
      </c>
      <c r="H242" s="68">
        <v>3</v>
      </c>
      <c r="I242" s="69">
        <v>102500</v>
      </c>
      <c r="J242" s="70">
        <f t="shared" si="10"/>
        <v>307500</v>
      </c>
      <c r="K242" s="70"/>
      <c r="L242" s="70">
        <f t="shared" si="11"/>
        <v>307500</v>
      </c>
      <c r="M242" s="64" t="s">
        <v>120</v>
      </c>
      <c r="N242" s="64" t="s">
        <v>104</v>
      </c>
      <c r="O242" s="67" t="s">
        <v>137</v>
      </c>
      <c r="P242" s="67" t="s">
        <v>1</v>
      </c>
    </row>
    <row r="243" spans="1:16" s="71" customFormat="1" ht="25.75" customHeight="1" x14ac:dyDescent="0.35">
      <c r="A243" s="64">
        <f>IF(B243&lt;&gt;"",SUBTOTAL(3,$B$8:B243),0)</f>
        <v>236</v>
      </c>
      <c r="B243" s="101" t="s">
        <v>66</v>
      </c>
      <c r="C243" s="64" t="s">
        <v>69</v>
      </c>
      <c r="D243" s="65" t="s">
        <v>98</v>
      </c>
      <c r="E243" s="66" t="s">
        <v>80</v>
      </c>
      <c r="F243" s="64">
        <v>10</v>
      </c>
      <c r="G243" s="67" t="s">
        <v>152</v>
      </c>
      <c r="H243" s="68">
        <v>1.8</v>
      </c>
      <c r="I243" s="69">
        <v>102500</v>
      </c>
      <c r="J243" s="70">
        <f t="shared" si="10"/>
        <v>184500</v>
      </c>
      <c r="K243" s="70"/>
      <c r="L243" s="70">
        <f t="shared" si="11"/>
        <v>184500</v>
      </c>
      <c r="M243" s="64" t="s">
        <v>216</v>
      </c>
      <c r="N243" s="64" t="s">
        <v>104</v>
      </c>
      <c r="O243" s="67" t="s">
        <v>135</v>
      </c>
      <c r="P243" s="67" t="s">
        <v>1</v>
      </c>
    </row>
    <row r="244" spans="1:16" s="71" customFormat="1" ht="25.75" customHeight="1" x14ac:dyDescent="0.35">
      <c r="A244" s="64">
        <f>IF(B244&lt;&gt;"",SUBTOTAL(3,$B$8:B244),0)</f>
        <v>237</v>
      </c>
      <c r="B244" s="101" t="s">
        <v>66</v>
      </c>
      <c r="C244" s="64" t="s">
        <v>44</v>
      </c>
      <c r="D244" s="65" t="s">
        <v>98</v>
      </c>
      <c r="E244" s="66" t="s">
        <v>80</v>
      </c>
      <c r="F244" s="64">
        <v>10</v>
      </c>
      <c r="G244" s="67" t="s">
        <v>152</v>
      </c>
      <c r="H244" s="68">
        <v>7.4</v>
      </c>
      <c r="I244" s="69">
        <v>102500</v>
      </c>
      <c r="J244" s="70">
        <f t="shared" si="10"/>
        <v>758500</v>
      </c>
      <c r="K244" s="70"/>
      <c r="L244" s="70">
        <f t="shared" si="11"/>
        <v>758500</v>
      </c>
      <c r="M244" s="64" t="s">
        <v>120</v>
      </c>
      <c r="N244" s="64" t="s">
        <v>105</v>
      </c>
      <c r="O244" s="67" t="s">
        <v>137</v>
      </c>
      <c r="P244" s="67" t="s">
        <v>1</v>
      </c>
    </row>
    <row r="245" spans="1:16" s="71" customFormat="1" ht="25.75" customHeight="1" x14ac:dyDescent="0.35">
      <c r="A245" s="64">
        <f>IF(B245&lt;&gt;"",SUBTOTAL(3,$B$8:B245),0)</f>
        <v>238</v>
      </c>
      <c r="B245" s="101" t="s">
        <v>66</v>
      </c>
      <c r="C245" s="64" t="s">
        <v>69</v>
      </c>
      <c r="D245" s="65" t="s">
        <v>98</v>
      </c>
      <c r="E245" s="66" t="s">
        <v>80</v>
      </c>
      <c r="F245" s="64">
        <v>10</v>
      </c>
      <c r="G245" s="67" t="s">
        <v>152</v>
      </c>
      <c r="H245" s="68">
        <v>4.5999999999999996</v>
      </c>
      <c r="I245" s="69">
        <v>102500</v>
      </c>
      <c r="J245" s="70">
        <f t="shared" si="10"/>
        <v>471499.99999999994</v>
      </c>
      <c r="K245" s="70"/>
      <c r="L245" s="70">
        <f t="shared" si="11"/>
        <v>471499.99999999994</v>
      </c>
      <c r="M245" s="64" t="s">
        <v>216</v>
      </c>
      <c r="N245" s="64" t="s">
        <v>105</v>
      </c>
      <c r="O245" s="67" t="s">
        <v>135</v>
      </c>
      <c r="P245" s="67" t="s">
        <v>1</v>
      </c>
    </row>
    <row r="246" spans="1:16" s="71" customFormat="1" ht="25.75" customHeight="1" x14ac:dyDescent="0.35">
      <c r="A246" s="64">
        <f>IF(B246&lt;&gt;"",SUBTOTAL(3,$B$8:B246),0)</f>
        <v>239</v>
      </c>
      <c r="B246" s="101" t="s">
        <v>166</v>
      </c>
      <c r="C246" s="64" t="s">
        <v>44</v>
      </c>
      <c r="D246" s="65" t="s">
        <v>196</v>
      </c>
      <c r="E246" s="66" t="s">
        <v>74</v>
      </c>
      <c r="F246" s="64">
        <v>10</v>
      </c>
      <c r="G246" s="67" t="s">
        <v>152</v>
      </c>
      <c r="H246" s="68">
        <v>67.5</v>
      </c>
      <c r="I246" s="69">
        <v>102500</v>
      </c>
      <c r="J246" s="70">
        <f t="shared" si="10"/>
        <v>6918750</v>
      </c>
      <c r="K246" s="70"/>
      <c r="L246" s="70">
        <f t="shared" si="11"/>
        <v>6918750</v>
      </c>
      <c r="M246" s="64" t="s">
        <v>118</v>
      </c>
      <c r="N246" s="64" t="s">
        <v>103</v>
      </c>
      <c r="O246" s="67" t="s">
        <v>135</v>
      </c>
      <c r="P246" s="67" t="s">
        <v>1</v>
      </c>
    </row>
    <row r="247" spans="1:16" s="71" customFormat="1" ht="25.75" customHeight="1" x14ac:dyDescent="0.35">
      <c r="A247" s="64">
        <f>IF(B247&lt;&gt;"",SUBTOTAL(3,$B$8:B247),0)</f>
        <v>240</v>
      </c>
      <c r="B247" s="101" t="s">
        <v>166</v>
      </c>
      <c r="C247" s="64" t="s">
        <v>44</v>
      </c>
      <c r="D247" s="65" t="s">
        <v>196</v>
      </c>
      <c r="E247" s="66" t="s">
        <v>74</v>
      </c>
      <c r="F247" s="64">
        <v>10</v>
      </c>
      <c r="G247" s="67" t="s">
        <v>152</v>
      </c>
      <c r="H247" s="68">
        <v>4.8</v>
      </c>
      <c r="I247" s="69">
        <v>102500</v>
      </c>
      <c r="J247" s="70">
        <f t="shared" si="10"/>
        <v>492000</v>
      </c>
      <c r="K247" s="70"/>
      <c r="L247" s="70">
        <f t="shared" si="11"/>
        <v>492000</v>
      </c>
      <c r="M247" s="64" t="s">
        <v>118</v>
      </c>
      <c r="N247" s="64" t="s">
        <v>104</v>
      </c>
      <c r="O247" s="67" t="s">
        <v>135</v>
      </c>
      <c r="P247" s="67" t="s">
        <v>1</v>
      </c>
    </row>
    <row r="248" spans="1:16" s="71" customFormat="1" ht="25.75" customHeight="1" x14ac:dyDescent="0.35">
      <c r="A248" s="64">
        <f>IF(B248&lt;&gt;"",SUBTOTAL(3,$B$8:B248),0)</f>
        <v>241</v>
      </c>
      <c r="B248" s="101" t="s">
        <v>166</v>
      </c>
      <c r="C248" s="64" t="s">
        <v>44</v>
      </c>
      <c r="D248" s="65" t="s">
        <v>196</v>
      </c>
      <c r="E248" s="66" t="s">
        <v>74</v>
      </c>
      <c r="F248" s="64">
        <v>10</v>
      </c>
      <c r="G248" s="67" t="s">
        <v>152</v>
      </c>
      <c r="H248" s="68">
        <v>11.9</v>
      </c>
      <c r="I248" s="69">
        <v>102500</v>
      </c>
      <c r="J248" s="70">
        <f t="shared" si="10"/>
        <v>1219750</v>
      </c>
      <c r="K248" s="70"/>
      <c r="L248" s="70">
        <f t="shared" si="11"/>
        <v>1219750</v>
      </c>
      <c r="M248" s="64" t="s">
        <v>118</v>
      </c>
      <c r="N248" s="64" t="s">
        <v>105</v>
      </c>
      <c r="O248" s="67" t="s">
        <v>135</v>
      </c>
      <c r="P248" s="67" t="s">
        <v>1</v>
      </c>
    </row>
    <row r="249" spans="1:16" s="71" customFormat="1" ht="25.75" customHeight="1" x14ac:dyDescent="0.35">
      <c r="A249" s="64">
        <f>IF(B249&lt;&gt;"",SUBTOTAL(3,$B$8:B249),0)</f>
        <v>242</v>
      </c>
      <c r="B249" s="101" t="s">
        <v>67</v>
      </c>
      <c r="C249" s="64" t="s">
        <v>44</v>
      </c>
      <c r="D249" s="65" t="s">
        <v>71</v>
      </c>
      <c r="E249" s="66" t="s">
        <v>83</v>
      </c>
      <c r="F249" s="64">
        <v>10</v>
      </c>
      <c r="G249" s="67" t="s">
        <v>152</v>
      </c>
      <c r="H249" s="68">
        <v>67.5</v>
      </c>
      <c r="I249" s="69">
        <v>102500</v>
      </c>
      <c r="J249" s="70">
        <f t="shared" si="10"/>
        <v>6918750</v>
      </c>
      <c r="K249" s="70"/>
      <c r="L249" s="70">
        <f t="shared" si="11"/>
        <v>6918750</v>
      </c>
      <c r="M249" s="64" t="s">
        <v>121</v>
      </c>
      <c r="N249" s="64" t="s">
        <v>103</v>
      </c>
      <c r="O249" s="67" t="s">
        <v>138</v>
      </c>
      <c r="P249" s="67" t="s">
        <v>1</v>
      </c>
    </row>
    <row r="250" spans="1:16" s="71" customFormat="1" ht="25.75" customHeight="1" x14ac:dyDescent="0.35">
      <c r="A250" s="64">
        <f>IF(B250&lt;&gt;"",SUBTOTAL(3,$B$8:B250),0)</f>
        <v>243</v>
      </c>
      <c r="B250" s="101" t="s">
        <v>67</v>
      </c>
      <c r="C250" s="64" t="s">
        <v>69</v>
      </c>
      <c r="D250" s="65" t="s">
        <v>71</v>
      </c>
      <c r="E250" s="66" t="s">
        <v>83</v>
      </c>
      <c r="F250" s="64">
        <v>10</v>
      </c>
      <c r="G250" s="67" t="s">
        <v>152</v>
      </c>
      <c r="H250" s="68">
        <v>45</v>
      </c>
      <c r="I250" s="69">
        <v>102500</v>
      </c>
      <c r="J250" s="70">
        <f t="shared" si="10"/>
        <v>4612500</v>
      </c>
      <c r="K250" s="70"/>
      <c r="L250" s="70">
        <f t="shared" si="11"/>
        <v>4612500</v>
      </c>
      <c r="M250" s="64" t="s">
        <v>216</v>
      </c>
      <c r="N250" s="64" t="s">
        <v>103</v>
      </c>
      <c r="O250" s="67" t="s">
        <v>135</v>
      </c>
      <c r="P250" s="67" t="s">
        <v>1</v>
      </c>
    </row>
    <row r="251" spans="1:16" s="71" customFormat="1" ht="25.75" customHeight="1" x14ac:dyDescent="0.35">
      <c r="A251" s="64">
        <f>IF(B251&lt;&gt;"",SUBTOTAL(3,$B$8:B251),0)</f>
        <v>244</v>
      </c>
      <c r="B251" s="101" t="s">
        <v>67</v>
      </c>
      <c r="C251" s="64" t="s">
        <v>44</v>
      </c>
      <c r="D251" s="65" t="s">
        <v>71</v>
      </c>
      <c r="E251" s="66" t="s">
        <v>83</v>
      </c>
      <c r="F251" s="64">
        <v>10</v>
      </c>
      <c r="G251" s="67" t="s">
        <v>152</v>
      </c>
      <c r="H251" s="68">
        <v>1.8</v>
      </c>
      <c r="I251" s="69">
        <v>102500</v>
      </c>
      <c r="J251" s="70">
        <f t="shared" si="10"/>
        <v>184500</v>
      </c>
      <c r="K251" s="70"/>
      <c r="L251" s="70">
        <f t="shared" si="11"/>
        <v>184500</v>
      </c>
      <c r="M251" s="64" t="s">
        <v>121</v>
      </c>
      <c r="N251" s="64" t="s">
        <v>104</v>
      </c>
      <c r="O251" s="67" t="s">
        <v>138</v>
      </c>
      <c r="P251" s="67" t="s">
        <v>1</v>
      </c>
    </row>
    <row r="252" spans="1:16" s="71" customFormat="1" ht="25.75" customHeight="1" x14ac:dyDescent="0.35">
      <c r="A252" s="64">
        <f>IF(B252&lt;&gt;"",SUBTOTAL(3,$B$8:B252),0)</f>
        <v>245</v>
      </c>
      <c r="B252" s="101" t="s">
        <v>67</v>
      </c>
      <c r="C252" s="64" t="s">
        <v>69</v>
      </c>
      <c r="D252" s="65" t="s">
        <v>71</v>
      </c>
      <c r="E252" s="66" t="s">
        <v>83</v>
      </c>
      <c r="F252" s="64">
        <v>10</v>
      </c>
      <c r="G252" s="67" t="s">
        <v>152</v>
      </c>
      <c r="H252" s="68">
        <v>1.7</v>
      </c>
      <c r="I252" s="69">
        <v>102500</v>
      </c>
      <c r="J252" s="70">
        <f t="shared" si="10"/>
        <v>174250</v>
      </c>
      <c r="K252" s="70"/>
      <c r="L252" s="70">
        <f t="shared" si="11"/>
        <v>174250</v>
      </c>
      <c r="M252" s="64" t="s">
        <v>216</v>
      </c>
      <c r="N252" s="64" t="s">
        <v>104</v>
      </c>
      <c r="O252" s="67" t="s">
        <v>135</v>
      </c>
      <c r="P252" s="67" t="s">
        <v>1</v>
      </c>
    </row>
    <row r="253" spans="1:16" s="71" customFormat="1" ht="25.75" customHeight="1" x14ac:dyDescent="0.35">
      <c r="A253" s="64">
        <f>IF(B253&lt;&gt;"",SUBTOTAL(3,$B$8:B253),0)</f>
        <v>246</v>
      </c>
      <c r="B253" s="101" t="s">
        <v>67</v>
      </c>
      <c r="C253" s="64" t="s">
        <v>44</v>
      </c>
      <c r="D253" s="65" t="s">
        <v>71</v>
      </c>
      <c r="E253" s="66" t="s">
        <v>83</v>
      </c>
      <c r="F253" s="64">
        <v>10</v>
      </c>
      <c r="G253" s="67" t="s">
        <v>152</v>
      </c>
      <c r="H253" s="68">
        <v>4.5</v>
      </c>
      <c r="I253" s="69">
        <v>102500</v>
      </c>
      <c r="J253" s="70">
        <f t="shared" si="10"/>
        <v>461250</v>
      </c>
      <c r="K253" s="70"/>
      <c r="L253" s="70">
        <f t="shared" si="11"/>
        <v>461250</v>
      </c>
      <c r="M253" s="64" t="s">
        <v>121</v>
      </c>
      <c r="N253" s="64" t="s">
        <v>105</v>
      </c>
      <c r="O253" s="67" t="s">
        <v>138</v>
      </c>
      <c r="P253" s="67" t="s">
        <v>1</v>
      </c>
    </row>
    <row r="254" spans="1:16" s="71" customFormat="1" ht="25.75" customHeight="1" x14ac:dyDescent="0.35">
      <c r="A254" s="64">
        <f>IF(B254&lt;&gt;"",SUBTOTAL(3,$B$8:B254),0)</f>
        <v>247</v>
      </c>
      <c r="B254" s="101" t="s">
        <v>67</v>
      </c>
      <c r="C254" s="64" t="s">
        <v>69</v>
      </c>
      <c r="D254" s="65" t="s">
        <v>71</v>
      </c>
      <c r="E254" s="66" t="s">
        <v>83</v>
      </c>
      <c r="F254" s="64">
        <v>10</v>
      </c>
      <c r="G254" s="67" t="s">
        <v>152</v>
      </c>
      <c r="H254" s="68">
        <v>4.2</v>
      </c>
      <c r="I254" s="69">
        <v>102500</v>
      </c>
      <c r="J254" s="70">
        <f t="shared" si="10"/>
        <v>430500</v>
      </c>
      <c r="K254" s="70"/>
      <c r="L254" s="70">
        <f t="shared" si="11"/>
        <v>430500</v>
      </c>
      <c r="M254" s="64" t="s">
        <v>216</v>
      </c>
      <c r="N254" s="64" t="s">
        <v>105</v>
      </c>
      <c r="O254" s="67" t="s">
        <v>135</v>
      </c>
      <c r="P254" s="67" t="s">
        <v>1</v>
      </c>
    </row>
    <row r="255" spans="1:16" s="71" customFormat="1" ht="25.75" customHeight="1" x14ac:dyDescent="0.35">
      <c r="A255" s="64">
        <f>IF(B255&lt;&gt;"",SUBTOTAL(3,$B$8:B255),0)</f>
        <v>248</v>
      </c>
      <c r="B255" s="101" t="s">
        <v>59</v>
      </c>
      <c r="C255" s="64" t="s">
        <v>69</v>
      </c>
      <c r="D255" s="65" t="s">
        <v>77</v>
      </c>
      <c r="E255" s="66" t="s">
        <v>78</v>
      </c>
      <c r="F255" s="64">
        <v>10</v>
      </c>
      <c r="G255" s="67" t="s">
        <v>51</v>
      </c>
      <c r="H255" s="68">
        <v>30</v>
      </c>
      <c r="I255" s="69">
        <v>102500</v>
      </c>
      <c r="J255" s="70">
        <f t="shared" si="10"/>
        <v>3075000</v>
      </c>
      <c r="K255" s="70"/>
      <c r="L255" s="70">
        <f t="shared" si="11"/>
        <v>3075000</v>
      </c>
      <c r="M255" s="64" t="s">
        <v>444</v>
      </c>
      <c r="N255" s="64" t="s">
        <v>103</v>
      </c>
      <c r="O255" s="67" t="s">
        <v>487</v>
      </c>
      <c r="P255" s="67" t="s">
        <v>1</v>
      </c>
    </row>
    <row r="256" spans="1:16" s="71" customFormat="1" ht="25.75" customHeight="1" x14ac:dyDescent="0.35">
      <c r="A256" s="64">
        <f>IF(B256&lt;&gt;"",SUBTOTAL(3,$B$8:B256),0)</f>
        <v>249</v>
      </c>
      <c r="B256" s="101" t="s">
        <v>59</v>
      </c>
      <c r="C256" s="64" t="s">
        <v>69</v>
      </c>
      <c r="D256" s="65" t="s">
        <v>77</v>
      </c>
      <c r="E256" s="66" t="s">
        <v>78</v>
      </c>
      <c r="F256" s="64">
        <v>10</v>
      </c>
      <c r="G256" s="67" t="s">
        <v>51</v>
      </c>
      <c r="H256" s="68">
        <v>15</v>
      </c>
      <c r="I256" s="69">
        <v>102500</v>
      </c>
      <c r="J256" s="70">
        <f t="shared" si="8"/>
        <v>1537500</v>
      </c>
      <c r="K256" s="70"/>
      <c r="L256" s="70">
        <f t="shared" si="9"/>
        <v>1537500</v>
      </c>
      <c r="M256" s="64" t="s">
        <v>444</v>
      </c>
      <c r="N256" s="64" t="s">
        <v>106</v>
      </c>
      <c r="O256" s="67" t="s">
        <v>487</v>
      </c>
      <c r="P256" s="67" t="s">
        <v>1</v>
      </c>
    </row>
    <row r="257" spans="1:16" s="71" customFormat="1" ht="25.75" customHeight="1" x14ac:dyDescent="0.35">
      <c r="A257" s="64">
        <f>IF(B257&lt;&gt;"",SUBTOTAL(3,$B$8:B257),0)</f>
        <v>250</v>
      </c>
      <c r="B257" s="101" t="s">
        <v>59</v>
      </c>
      <c r="C257" s="64" t="s">
        <v>69</v>
      </c>
      <c r="D257" s="65" t="s">
        <v>77</v>
      </c>
      <c r="E257" s="66" t="s">
        <v>78</v>
      </c>
      <c r="F257" s="64">
        <v>10</v>
      </c>
      <c r="G257" s="67" t="s">
        <v>51</v>
      </c>
      <c r="H257" s="68">
        <v>15</v>
      </c>
      <c r="I257" s="69">
        <v>102500</v>
      </c>
      <c r="J257" s="70">
        <f t="shared" si="6"/>
        <v>1537500</v>
      </c>
      <c r="K257" s="70"/>
      <c r="L257" s="70">
        <f t="shared" si="7"/>
        <v>1537500</v>
      </c>
      <c r="M257" s="64" t="s">
        <v>444</v>
      </c>
      <c r="N257" s="64" t="s">
        <v>106</v>
      </c>
      <c r="O257" s="67" t="s">
        <v>487</v>
      </c>
      <c r="P257" s="67" t="s">
        <v>1</v>
      </c>
    </row>
    <row r="258" spans="1:16" s="71" customFormat="1" ht="25.75" customHeight="1" x14ac:dyDescent="0.35">
      <c r="A258" s="64">
        <f>IF(B258&lt;&gt;"",SUBTOTAL(3,$B$8:B258),0)</f>
        <v>251</v>
      </c>
      <c r="B258" s="101" t="s">
        <v>59</v>
      </c>
      <c r="C258" s="64" t="s">
        <v>69</v>
      </c>
      <c r="D258" s="65" t="s">
        <v>77</v>
      </c>
      <c r="E258" s="66" t="s">
        <v>78</v>
      </c>
      <c r="F258" s="64">
        <v>10</v>
      </c>
      <c r="G258" s="67" t="s">
        <v>51</v>
      </c>
      <c r="H258" s="68">
        <v>2.8</v>
      </c>
      <c r="I258" s="69">
        <v>102500</v>
      </c>
      <c r="J258" s="70">
        <f t="shared" si="6"/>
        <v>287000</v>
      </c>
      <c r="K258" s="70"/>
      <c r="L258" s="70">
        <f t="shared" si="7"/>
        <v>287000</v>
      </c>
      <c r="M258" s="64" t="s">
        <v>444</v>
      </c>
      <c r="N258" s="64" t="s">
        <v>104</v>
      </c>
      <c r="O258" s="67" t="s">
        <v>487</v>
      </c>
      <c r="P258" s="67" t="s">
        <v>1</v>
      </c>
    </row>
    <row r="259" spans="1:16" s="71" customFormat="1" ht="25.75" customHeight="1" x14ac:dyDescent="0.35">
      <c r="A259" s="64">
        <f>IF(B259&lt;&gt;"",SUBTOTAL(3,$B$8:B259),0)</f>
        <v>252</v>
      </c>
      <c r="B259" s="101" t="s">
        <v>59</v>
      </c>
      <c r="C259" s="64" t="s">
        <v>69</v>
      </c>
      <c r="D259" s="65" t="s">
        <v>77</v>
      </c>
      <c r="E259" s="66" t="s">
        <v>78</v>
      </c>
      <c r="F259" s="64">
        <v>10</v>
      </c>
      <c r="G259" s="67" t="s">
        <v>51</v>
      </c>
      <c r="H259" s="68">
        <v>6.9</v>
      </c>
      <c r="I259" s="69">
        <v>102500</v>
      </c>
      <c r="J259" s="70">
        <f t="shared" si="6"/>
        <v>707250</v>
      </c>
      <c r="K259" s="70"/>
      <c r="L259" s="70">
        <f t="shared" si="7"/>
        <v>707250</v>
      </c>
      <c r="M259" s="64" t="s">
        <v>444</v>
      </c>
      <c r="N259" s="64" t="s">
        <v>105</v>
      </c>
      <c r="O259" s="67" t="s">
        <v>487</v>
      </c>
      <c r="P259" s="67" t="s">
        <v>1</v>
      </c>
    </row>
    <row r="260" spans="1:16" s="71" customFormat="1" ht="25.75" customHeight="1" x14ac:dyDescent="0.35">
      <c r="A260" s="64">
        <f>IF(B260&lt;&gt;"",SUBTOTAL(3,$B$8:B260),0)</f>
        <v>253</v>
      </c>
      <c r="B260" s="101" t="s">
        <v>167</v>
      </c>
      <c r="C260" s="64" t="s">
        <v>44</v>
      </c>
      <c r="D260" s="65" t="s">
        <v>200</v>
      </c>
      <c r="E260" s="66" t="s">
        <v>201</v>
      </c>
      <c r="F260" s="64">
        <v>10</v>
      </c>
      <c r="G260" s="67" t="s">
        <v>51</v>
      </c>
      <c r="H260" s="68">
        <v>33</v>
      </c>
      <c r="I260" s="69">
        <v>102500</v>
      </c>
      <c r="J260" s="70">
        <f t="shared" si="6"/>
        <v>3382500</v>
      </c>
      <c r="K260" s="70"/>
      <c r="L260" s="70">
        <f t="shared" si="7"/>
        <v>3382500</v>
      </c>
      <c r="M260" s="64" t="s">
        <v>114</v>
      </c>
      <c r="N260" s="64" t="s">
        <v>103</v>
      </c>
      <c r="O260" s="67" t="s">
        <v>131</v>
      </c>
      <c r="P260" s="67" t="s">
        <v>1</v>
      </c>
    </row>
    <row r="261" spans="1:16" s="71" customFormat="1" ht="25.75" customHeight="1" x14ac:dyDescent="0.35">
      <c r="A261" s="64">
        <f>IF(B261&lt;&gt;"",SUBTOTAL(3,$B$8:B261),0)</f>
        <v>254</v>
      </c>
      <c r="B261" s="101" t="s">
        <v>167</v>
      </c>
      <c r="C261" s="64" t="s">
        <v>44</v>
      </c>
      <c r="D261" s="65" t="s">
        <v>200</v>
      </c>
      <c r="E261" s="66" t="s">
        <v>201</v>
      </c>
      <c r="F261" s="64">
        <v>10</v>
      </c>
      <c r="G261" s="67" t="s">
        <v>51</v>
      </c>
      <c r="H261" s="68">
        <v>12</v>
      </c>
      <c r="I261" s="69">
        <v>102500</v>
      </c>
      <c r="J261" s="70">
        <f t="shared" si="6"/>
        <v>1230000</v>
      </c>
      <c r="K261" s="70"/>
      <c r="L261" s="70">
        <f t="shared" si="7"/>
        <v>1230000</v>
      </c>
      <c r="M261" s="64" t="s">
        <v>114</v>
      </c>
      <c r="N261" s="64" t="s">
        <v>106</v>
      </c>
      <c r="O261" s="67" t="s">
        <v>131</v>
      </c>
      <c r="P261" s="67" t="s">
        <v>1</v>
      </c>
    </row>
    <row r="262" spans="1:16" s="71" customFormat="1" ht="25.75" customHeight="1" x14ac:dyDescent="0.35">
      <c r="A262" s="64">
        <f>IF(B262&lt;&gt;"",SUBTOTAL(3,$B$8:B262),0)</f>
        <v>255</v>
      </c>
      <c r="B262" s="101" t="s">
        <v>167</v>
      </c>
      <c r="C262" s="64" t="s">
        <v>44</v>
      </c>
      <c r="D262" s="65" t="s">
        <v>200</v>
      </c>
      <c r="E262" s="66" t="s">
        <v>201</v>
      </c>
      <c r="F262" s="64">
        <v>10</v>
      </c>
      <c r="G262" s="67" t="s">
        <v>51</v>
      </c>
      <c r="H262" s="68">
        <v>12</v>
      </c>
      <c r="I262" s="69">
        <v>102500</v>
      </c>
      <c r="J262" s="70">
        <f t="shared" si="6"/>
        <v>1230000</v>
      </c>
      <c r="K262" s="70"/>
      <c r="L262" s="70">
        <f t="shared" si="7"/>
        <v>1230000</v>
      </c>
      <c r="M262" s="64" t="s">
        <v>114</v>
      </c>
      <c r="N262" s="64" t="s">
        <v>106</v>
      </c>
      <c r="O262" s="67" t="s">
        <v>131</v>
      </c>
      <c r="P262" s="67" t="s">
        <v>1</v>
      </c>
    </row>
    <row r="263" spans="1:16" s="71" customFormat="1" ht="25.75" customHeight="1" x14ac:dyDescent="0.35">
      <c r="A263" s="64">
        <f>IF(B263&lt;&gt;"",SUBTOTAL(3,$B$8:B263),0)</f>
        <v>256</v>
      </c>
      <c r="B263" s="101" t="s">
        <v>167</v>
      </c>
      <c r="C263" s="64" t="s">
        <v>44</v>
      </c>
      <c r="D263" s="65" t="s">
        <v>200</v>
      </c>
      <c r="E263" s="66" t="s">
        <v>201</v>
      </c>
      <c r="F263" s="64">
        <v>10</v>
      </c>
      <c r="G263" s="67" t="s">
        <v>51</v>
      </c>
      <c r="H263" s="68">
        <v>2.8</v>
      </c>
      <c r="I263" s="69">
        <v>102500</v>
      </c>
      <c r="J263" s="70">
        <f t="shared" si="6"/>
        <v>287000</v>
      </c>
      <c r="K263" s="70"/>
      <c r="L263" s="70">
        <f t="shared" si="7"/>
        <v>287000</v>
      </c>
      <c r="M263" s="64" t="s">
        <v>114</v>
      </c>
      <c r="N263" s="64" t="s">
        <v>104</v>
      </c>
      <c r="O263" s="67" t="s">
        <v>131</v>
      </c>
      <c r="P263" s="67" t="s">
        <v>1</v>
      </c>
    </row>
    <row r="264" spans="1:16" s="71" customFormat="1" ht="25.75" customHeight="1" x14ac:dyDescent="0.35">
      <c r="A264" s="64">
        <f>IF(B264&lt;&gt;"",SUBTOTAL(3,$B$8:B264),0)</f>
        <v>257</v>
      </c>
      <c r="B264" s="101" t="s">
        <v>167</v>
      </c>
      <c r="C264" s="64" t="s">
        <v>44</v>
      </c>
      <c r="D264" s="65" t="s">
        <v>200</v>
      </c>
      <c r="E264" s="66" t="s">
        <v>201</v>
      </c>
      <c r="F264" s="64">
        <v>10</v>
      </c>
      <c r="G264" s="67" t="s">
        <v>51</v>
      </c>
      <c r="H264" s="68">
        <v>7.1</v>
      </c>
      <c r="I264" s="69">
        <v>102500</v>
      </c>
      <c r="J264" s="70">
        <f t="shared" si="6"/>
        <v>727750</v>
      </c>
      <c r="K264" s="70"/>
      <c r="L264" s="70">
        <f t="shared" si="7"/>
        <v>727750</v>
      </c>
      <c r="M264" s="64" t="s">
        <v>114</v>
      </c>
      <c r="N264" s="64" t="s">
        <v>105</v>
      </c>
      <c r="O264" s="67" t="s">
        <v>131</v>
      </c>
      <c r="P264" s="67" t="s">
        <v>1</v>
      </c>
    </row>
    <row r="265" spans="1:16" s="71" customFormat="1" ht="25.75" customHeight="1" x14ac:dyDescent="0.35">
      <c r="A265" s="64">
        <f>IF(B265&lt;&gt;"",SUBTOTAL(3,$B$8:B265),0)</f>
        <v>258</v>
      </c>
      <c r="B265" s="101" t="s">
        <v>56</v>
      </c>
      <c r="C265" s="64" t="s">
        <v>44</v>
      </c>
      <c r="D265" s="65" t="s">
        <v>54</v>
      </c>
      <c r="E265" s="66" t="s">
        <v>50</v>
      </c>
      <c r="F265" s="64">
        <v>10</v>
      </c>
      <c r="G265" s="67" t="s">
        <v>51</v>
      </c>
      <c r="H265" s="68">
        <v>45</v>
      </c>
      <c r="I265" s="69">
        <v>102500</v>
      </c>
      <c r="J265" s="70">
        <f t="shared" si="6"/>
        <v>4612500</v>
      </c>
      <c r="K265" s="70"/>
      <c r="L265" s="70">
        <f t="shared" si="7"/>
        <v>4612500</v>
      </c>
      <c r="M265" s="64" t="s">
        <v>445</v>
      </c>
      <c r="N265" s="64" t="s">
        <v>103</v>
      </c>
      <c r="O265" s="67" t="s">
        <v>488</v>
      </c>
      <c r="P265" s="67" t="s">
        <v>1</v>
      </c>
    </row>
    <row r="266" spans="1:16" s="71" customFormat="1" ht="25.75" customHeight="1" x14ac:dyDescent="0.35">
      <c r="A266" s="64">
        <f>IF(B266&lt;&gt;"",SUBTOTAL(3,$B$8:B266),0)</f>
        <v>259</v>
      </c>
      <c r="B266" s="101" t="s">
        <v>56</v>
      </c>
      <c r="C266" s="64" t="s">
        <v>44</v>
      </c>
      <c r="D266" s="65" t="s">
        <v>54</v>
      </c>
      <c r="E266" s="66" t="s">
        <v>50</v>
      </c>
      <c r="F266" s="64">
        <v>10</v>
      </c>
      <c r="G266" s="67" t="s">
        <v>51</v>
      </c>
      <c r="H266" s="68">
        <v>0.6</v>
      </c>
      <c r="I266" s="69">
        <v>102500</v>
      </c>
      <c r="J266" s="70">
        <f t="shared" si="6"/>
        <v>61500</v>
      </c>
      <c r="K266" s="70"/>
      <c r="L266" s="70">
        <f t="shared" si="7"/>
        <v>61500</v>
      </c>
      <c r="M266" s="64" t="s">
        <v>445</v>
      </c>
      <c r="N266" s="64" t="s">
        <v>104</v>
      </c>
      <c r="O266" s="67" t="s">
        <v>488</v>
      </c>
      <c r="P266" s="67" t="s">
        <v>1</v>
      </c>
    </row>
    <row r="267" spans="1:16" s="71" customFormat="1" ht="25.75" customHeight="1" x14ac:dyDescent="0.35">
      <c r="A267" s="64">
        <f>IF(B267&lt;&gt;"",SUBTOTAL(3,$B$8:B267),0)</f>
        <v>260</v>
      </c>
      <c r="B267" s="101" t="s">
        <v>56</v>
      </c>
      <c r="C267" s="64" t="s">
        <v>44</v>
      </c>
      <c r="D267" s="65" t="s">
        <v>54</v>
      </c>
      <c r="E267" s="66" t="s">
        <v>50</v>
      </c>
      <c r="F267" s="64">
        <v>10</v>
      </c>
      <c r="G267" s="67" t="s">
        <v>51</v>
      </c>
      <c r="H267" s="68">
        <v>1.6</v>
      </c>
      <c r="I267" s="69">
        <v>102500</v>
      </c>
      <c r="J267" s="70">
        <f t="shared" si="6"/>
        <v>164000</v>
      </c>
      <c r="K267" s="70"/>
      <c r="L267" s="70">
        <f t="shared" si="7"/>
        <v>164000</v>
      </c>
      <c r="M267" s="64" t="s">
        <v>445</v>
      </c>
      <c r="N267" s="64" t="s">
        <v>105</v>
      </c>
      <c r="O267" s="67" t="s">
        <v>488</v>
      </c>
      <c r="P267" s="67" t="s">
        <v>1</v>
      </c>
    </row>
    <row r="268" spans="1:16" s="71" customFormat="1" ht="25.75" customHeight="1" x14ac:dyDescent="0.35">
      <c r="A268" s="64">
        <f>IF(B268&lt;&gt;"",SUBTOTAL(3,$B$8:B268),0)</f>
        <v>261</v>
      </c>
      <c r="B268" s="101" t="s">
        <v>60</v>
      </c>
      <c r="C268" s="64" t="s">
        <v>69</v>
      </c>
      <c r="D268" s="65" t="s">
        <v>79</v>
      </c>
      <c r="E268" s="66" t="s">
        <v>80</v>
      </c>
      <c r="F268" s="64">
        <v>10</v>
      </c>
      <c r="G268" s="67" t="s">
        <v>51</v>
      </c>
      <c r="H268" s="68">
        <v>22</v>
      </c>
      <c r="I268" s="69">
        <v>102500</v>
      </c>
      <c r="J268" s="70">
        <f t="shared" si="6"/>
        <v>2255000</v>
      </c>
      <c r="K268" s="70"/>
      <c r="L268" s="70">
        <f t="shared" si="7"/>
        <v>2255000</v>
      </c>
      <c r="M268" s="64" t="s">
        <v>114</v>
      </c>
      <c r="N268" s="64" t="s">
        <v>103</v>
      </c>
      <c r="O268" s="67" t="s">
        <v>131</v>
      </c>
      <c r="P268" s="67" t="s">
        <v>1</v>
      </c>
    </row>
    <row r="269" spans="1:16" s="71" customFormat="1" ht="25.75" customHeight="1" x14ac:dyDescent="0.35">
      <c r="A269" s="64">
        <f>IF(B269&lt;&gt;"",SUBTOTAL(3,$B$8:B269),0)</f>
        <v>262</v>
      </c>
      <c r="B269" s="101" t="s">
        <v>60</v>
      </c>
      <c r="C269" s="64" t="s">
        <v>69</v>
      </c>
      <c r="D269" s="65" t="s">
        <v>79</v>
      </c>
      <c r="E269" s="66" t="s">
        <v>80</v>
      </c>
      <c r="F269" s="64">
        <v>10</v>
      </c>
      <c r="G269" s="67" t="s">
        <v>51</v>
      </c>
      <c r="H269" s="68">
        <v>30</v>
      </c>
      <c r="I269" s="69">
        <v>102500</v>
      </c>
      <c r="J269" s="70">
        <f t="shared" si="6"/>
        <v>3075000</v>
      </c>
      <c r="K269" s="70"/>
      <c r="L269" s="70">
        <f t="shared" si="7"/>
        <v>3075000</v>
      </c>
      <c r="M269" s="64" t="s">
        <v>217</v>
      </c>
      <c r="N269" s="64" t="s">
        <v>103</v>
      </c>
      <c r="O269" s="67" t="s">
        <v>126</v>
      </c>
      <c r="P269" s="67" t="s">
        <v>1</v>
      </c>
    </row>
    <row r="270" spans="1:16" s="71" customFormat="1" ht="25.75" customHeight="1" x14ac:dyDescent="0.35">
      <c r="A270" s="64">
        <f>IF(B270&lt;&gt;"",SUBTOTAL(3,$B$8:B270),0)</f>
        <v>263</v>
      </c>
      <c r="B270" s="101" t="s">
        <v>60</v>
      </c>
      <c r="C270" s="64" t="s">
        <v>69</v>
      </c>
      <c r="D270" s="65" t="s">
        <v>79</v>
      </c>
      <c r="E270" s="66" t="s">
        <v>80</v>
      </c>
      <c r="F270" s="64">
        <v>10</v>
      </c>
      <c r="G270" s="67" t="s">
        <v>51</v>
      </c>
      <c r="H270" s="68">
        <v>8</v>
      </c>
      <c r="I270" s="69">
        <v>102500</v>
      </c>
      <c r="J270" s="70">
        <f t="shared" si="6"/>
        <v>820000</v>
      </c>
      <c r="K270" s="70"/>
      <c r="L270" s="70">
        <f t="shared" si="7"/>
        <v>820000</v>
      </c>
      <c r="M270" s="64" t="s">
        <v>114</v>
      </c>
      <c r="N270" s="64" t="s">
        <v>106</v>
      </c>
      <c r="O270" s="67" t="s">
        <v>131</v>
      </c>
      <c r="P270" s="67" t="s">
        <v>1</v>
      </c>
    </row>
    <row r="271" spans="1:16" s="71" customFormat="1" ht="25.75" customHeight="1" x14ac:dyDescent="0.35">
      <c r="A271" s="64">
        <f>IF(B271&lt;&gt;"",SUBTOTAL(3,$B$8:B271),0)</f>
        <v>264</v>
      </c>
      <c r="B271" s="101" t="s">
        <v>60</v>
      </c>
      <c r="C271" s="64" t="s">
        <v>69</v>
      </c>
      <c r="D271" s="65" t="s">
        <v>79</v>
      </c>
      <c r="E271" s="66" t="s">
        <v>80</v>
      </c>
      <c r="F271" s="64">
        <v>10</v>
      </c>
      <c r="G271" s="67" t="s">
        <v>51</v>
      </c>
      <c r="H271" s="68">
        <v>15</v>
      </c>
      <c r="I271" s="69">
        <v>102500</v>
      </c>
      <c r="J271" s="70">
        <f t="shared" si="6"/>
        <v>1537500</v>
      </c>
      <c r="K271" s="70"/>
      <c r="L271" s="70">
        <f t="shared" si="7"/>
        <v>1537500</v>
      </c>
      <c r="M271" s="64" t="s">
        <v>217</v>
      </c>
      <c r="N271" s="64" t="s">
        <v>106</v>
      </c>
      <c r="O271" s="67" t="s">
        <v>126</v>
      </c>
      <c r="P271" s="67" t="s">
        <v>1</v>
      </c>
    </row>
    <row r="272" spans="1:16" s="71" customFormat="1" ht="25.75" customHeight="1" x14ac:dyDescent="0.35">
      <c r="A272" s="64">
        <f>IF(B272&lt;&gt;"",SUBTOTAL(3,$B$8:B272),0)</f>
        <v>265</v>
      </c>
      <c r="B272" s="101" t="s">
        <v>60</v>
      </c>
      <c r="C272" s="64" t="s">
        <v>69</v>
      </c>
      <c r="D272" s="65" t="s">
        <v>79</v>
      </c>
      <c r="E272" s="66" t="s">
        <v>80</v>
      </c>
      <c r="F272" s="64">
        <v>10</v>
      </c>
      <c r="G272" s="67" t="s">
        <v>51</v>
      </c>
      <c r="H272" s="68">
        <v>15</v>
      </c>
      <c r="I272" s="69">
        <v>102500</v>
      </c>
      <c r="J272" s="70">
        <f t="shared" si="6"/>
        <v>1537500</v>
      </c>
      <c r="K272" s="70"/>
      <c r="L272" s="70">
        <f t="shared" si="7"/>
        <v>1537500</v>
      </c>
      <c r="M272" s="64" t="s">
        <v>109</v>
      </c>
      <c r="N272" s="64" t="s">
        <v>106</v>
      </c>
      <c r="O272" s="67" t="s">
        <v>125</v>
      </c>
      <c r="P272" s="67" t="s">
        <v>1</v>
      </c>
    </row>
    <row r="273" spans="1:16" s="71" customFormat="1" ht="25.75" customHeight="1" x14ac:dyDescent="0.35">
      <c r="A273" s="64">
        <f>IF(B273&lt;&gt;"",SUBTOTAL(3,$B$8:B273),0)</f>
        <v>266</v>
      </c>
      <c r="B273" s="101" t="s">
        <v>60</v>
      </c>
      <c r="C273" s="64" t="s">
        <v>69</v>
      </c>
      <c r="D273" s="65" t="s">
        <v>79</v>
      </c>
      <c r="E273" s="66" t="s">
        <v>80</v>
      </c>
      <c r="F273" s="64">
        <v>10</v>
      </c>
      <c r="G273" s="67" t="s">
        <v>51</v>
      </c>
      <c r="H273" s="68">
        <v>2</v>
      </c>
      <c r="I273" s="69">
        <v>102500</v>
      </c>
      <c r="J273" s="70">
        <f t="shared" si="6"/>
        <v>205000</v>
      </c>
      <c r="K273" s="70"/>
      <c r="L273" s="70">
        <f t="shared" si="7"/>
        <v>205000</v>
      </c>
      <c r="M273" s="64" t="s">
        <v>114</v>
      </c>
      <c r="N273" s="64" t="s">
        <v>104</v>
      </c>
      <c r="O273" s="67" t="s">
        <v>131</v>
      </c>
      <c r="P273" s="67" t="s">
        <v>1</v>
      </c>
    </row>
    <row r="274" spans="1:16" s="71" customFormat="1" ht="25.75" customHeight="1" x14ac:dyDescent="0.35">
      <c r="A274" s="64">
        <f>IF(B274&lt;&gt;"",SUBTOTAL(3,$B$8:B274),0)</f>
        <v>267</v>
      </c>
      <c r="B274" s="101" t="s">
        <v>60</v>
      </c>
      <c r="C274" s="64" t="s">
        <v>69</v>
      </c>
      <c r="D274" s="65" t="s">
        <v>79</v>
      </c>
      <c r="E274" s="66" t="s">
        <v>80</v>
      </c>
      <c r="F274" s="64">
        <v>10</v>
      </c>
      <c r="G274" s="67" t="s">
        <v>51</v>
      </c>
      <c r="H274" s="68">
        <v>2</v>
      </c>
      <c r="I274" s="69">
        <v>102500</v>
      </c>
      <c r="J274" s="70">
        <f t="shared" si="6"/>
        <v>205000</v>
      </c>
      <c r="K274" s="70"/>
      <c r="L274" s="70">
        <f t="shared" si="7"/>
        <v>205000</v>
      </c>
      <c r="M274" s="64" t="s">
        <v>217</v>
      </c>
      <c r="N274" s="64" t="s">
        <v>104</v>
      </c>
      <c r="O274" s="67" t="s">
        <v>126</v>
      </c>
      <c r="P274" s="67" t="s">
        <v>1</v>
      </c>
    </row>
    <row r="275" spans="1:16" s="71" customFormat="1" ht="25.75" customHeight="1" x14ac:dyDescent="0.35">
      <c r="A275" s="64">
        <f>IF(B275&lt;&gt;"",SUBTOTAL(3,$B$8:B275),0)</f>
        <v>268</v>
      </c>
      <c r="B275" s="101" t="s">
        <v>60</v>
      </c>
      <c r="C275" s="64" t="s">
        <v>69</v>
      </c>
      <c r="D275" s="65" t="s">
        <v>79</v>
      </c>
      <c r="E275" s="66" t="s">
        <v>80</v>
      </c>
      <c r="F275" s="64">
        <v>10</v>
      </c>
      <c r="G275" s="67" t="s">
        <v>51</v>
      </c>
      <c r="H275" s="68">
        <v>5</v>
      </c>
      <c r="I275" s="69">
        <v>102500</v>
      </c>
      <c r="J275" s="70">
        <f t="shared" si="6"/>
        <v>512500</v>
      </c>
      <c r="K275" s="70"/>
      <c r="L275" s="70">
        <f t="shared" si="7"/>
        <v>512500</v>
      </c>
      <c r="M275" s="64" t="s">
        <v>114</v>
      </c>
      <c r="N275" s="64" t="s">
        <v>105</v>
      </c>
      <c r="O275" s="67" t="s">
        <v>131</v>
      </c>
      <c r="P275" s="67" t="s">
        <v>1</v>
      </c>
    </row>
    <row r="276" spans="1:16" s="71" customFormat="1" ht="25.75" customHeight="1" x14ac:dyDescent="0.35">
      <c r="A276" s="64">
        <f>IF(B276&lt;&gt;"",SUBTOTAL(3,$B$8:B276),0)</f>
        <v>269</v>
      </c>
      <c r="B276" s="101" t="s">
        <v>60</v>
      </c>
      <c r="C276" s="64" t="s">
        <v>69</v>
      </c>
      <c r="D276" s="65" t="s">
        <v>79</v>
      </c>
      <c r="E276" s="66" t="s">
        <v>80</v>
      </c>
      <c r="F276" s="64">
        <v>10</v>
      </c>
      <c r="G276" s="67" t="s">
        <v>51</v>
      </c>
      <c r="H276" s="68">
        <v>5</v>
      </c>
      <c r="I276" s="69">
        <v>102500</v>
      </c>
      <c r="J276" s="70">
        <f t="shared" si="6"/>
        <v>512500</v>
      </c>
      <c r="K276" s="70"/>
      <c r="L276" s="70">
        <f t="shared" si="7"/>
        <v>512500</v>
      </c>
      <c r="M276" s="64" t="s">
        <v>217</v>
      </c>
      <c r="N276" s="64" t="s">
        <v>105</v>
      </c>
      <c r="O276" s="67" t="s">
        <v>126</v>
      </c>
      <c r="P276" s="67" t="s">
        <v>1</v>
      </c>
    </row>
    <row r="277" spans="1:16" s="71" customFormat="1" ht="25.75" customHeight="1" x14ac:dyDescent="0.35">
      <c r="A277" s="64">
        <f>IF(B277&lt;&gt;"",SUBTOTAL(3,$B$8:B277),0)</f>
        <v>270</v>
      </c>
      <c r="B277" s="101" t="s">
        <v>60</v>
      </c>
      <c r="C277" s="64" t="s">
        <v>69</v>
      </c>
      <c r="D277" s="65" t="s">
        <v>79</v>
      </c>
      <c r="E277" s="66" t="s">
        <v>80</v>
      </c>
      <c r="F277" s="64">
        <v>10</v>
      </c>
      <c r="G277" s="67" t="s">
        <v>51</v>
      </c>
      <c r="H277" s="68">
        <v>5.2</v>
      </c>
      <c r="I277" s="69">
        <v>102500</v>
      </c>
      <c r="J277" s="70">
        <f t="shared" si="6"/>
        <v>533000</v>
      </c>
      <c r="K277" s="70"/>
      <c r="L277" s="70">
        <f t="shared" si="7"/>
        <v>533000</v>
      </c>
      <c r="M277" s="64" t="s">
        <v>109</v>
      </c>
      <c r="N277" s="64" t="s">
        <v>105</v>
      </c>
      <c r="O277" s="67" t="s">
        <v>125</v>
      </c>
      <c r="P277" s="67" t="s">
        <v>1</v>
      </c>
    </row>
    <row r="278" spans="1:16" s="71" customFormat="1" ht="25.75" customHeight="1" x14ac:dyDescent="0.35">
      <c r="A278" s="64">
        <f>IF(B278&lt;&gt;"",SUBTOTAL(3,$B$8:B278),0)</f>
        <v>271</v>
      </c>
      <c r="B278" s="101" t="s">
        <v>168</v>
      </c>
      <c r="C278" s="64" t="s">
        <v>44</v>
      </c>
      <c r="D278" s="65" t="s">
        <v>55</v>
      </c>
      <c r="E278" s="66" t="s">
        <v>178</v>
      </c>
      <c r="F278" s="64">
        <v>10</v>
      </c>
      <c r="G278" s="67" t="s">
        <v>51</v>
      </c>
      <c r="H278" s="68">
        <v>65</v>
      </c>
      <c r="I278" s="69">
        <v>102500</v>
      </c>
      <c r="J278" s="70">
        <f t="shared" si="6"/>
        <v>6662500</v>
      </c>
      <c r="K278" s="70"/>
      <c r="L278" s="70">
        <f t="shared" si="7"/>
        <v>6662500</v>
      </c>
      <c r="M278" s="64" t="s">
        <v>218</v>
      </c>
      <c r="N278" s="64" t="s">
        <v>103</v>
      </c>
      <c r="O278" s="67" t="s">
        <v>227</v>
      </c>
      <c r="P278" s="67" t="s">
        <v>1</v>
      </c>
    </row>
    <row r="279" spans="1:16" s="71" customFormat="1" ht="25.75" customHeight="1" x14ac:dyDescent="0.35">
      <c r="A279" s="64">
        <f>IF(B279&lt;&gt;"",SUBTOTAL(3,$B$8:B279),0)</f>
        <v>272</v>
      </c>
      <c r="B279" s="101" t="s">
        <v>168</v>
      </c>
      <c r="C279" s="64" t="s">
        <v>44</v>
      </c>
      <c r="D279" s="65" t="s">
        <v>55</v>
      </c>
      <c r="E279" s="66" t="s">
        <v>178</v>
      </c>
      <c r="F279" s="64">
        <v>10</v>
      </c>
      <c r="G279" s="67" t="s">
        <v>51</v>
      </c>
      <c r="H279" s="68">
        <v>42.5</v>
      </c>
      <c r="I279" s="69">
        <v>102500</v>
      </c>
      <c r="J279" s="70">
        <f t="shared" si="6"/>
        <v>4356250</v>
      </c>
      <c r="K279" s="70"/>
      <c r="L279" s="70">
        <f t="shared" si="7"/>
        <v>4356250</v>
      </c>
      <c r="M279" s="64" t="s">
        <v>217</v>
      </c>
      <c r="N279" s="64" t="s">
        <v>103</v>
      </c>
      <c r="O279" s="67" t="s">
        <v>126</v>
      </c>
      <c r="P279" s="67" t="s">
        <v>1</v>
      </c>
    </row>
    <row r="280" spans="1:16" s="71" customFormat="1" ht="25.75" customHeight="1" x14ac:dyDescent="0.35">
      <c r="A280" s="64">
        <f>IF(B280&lt;&gt;"",SUBTOTAL(3,$B$8:B280),0)</f>
        <v>273</v>
      </c>
      <c r="B280" s="101" t="s">
        <v>168</v>
      </c>
      <c r="C280" s="64" t="s">
        <v>44</v>
      </c>
      <c r="D280" s="65" t="s">
        <v>55</v>
      </c>
      <c r="E280" s="66" t="s">
        <v>178</v>
      </c>
      <c r="F280" s="64">
        <v>10</v>
      </c>
      <c r="G280" s="67" t="s">
        <v>51</v>
      </c>
      <c r="H280" s="68">
        <v>22.5</v>
      </c>
      <c r="I280" s="69">
        <v>102500</v>
      </c>
      <c r="J280" s="70">
        <f t="shared" si="6"/>
        <v>2306250</v>
      </c>
      <c r="K280" s="70"/>
      <c r="L280" s="70">
        <f t="shared" si="7"/>
        <v>2306250</v>
      </c>
      <c r="M280" s="64" t="s">
        <v>217</v>
      </c>
      <c r="N280" s="64" t="s">
        <v>106</v>
      </c>
      <c r="O280" s="67" t="s">
        <v>126</v>
      </c>
      <c r="P280" s="67" t="s">
        <v>1</v>
      </c>
    </row>
    <row r="281" spans="1:16" s="71" customFormat="1" ht="25.75" customHeight="1" x14ac:dyDescent="0.35">
      <c r="A281" s="64">
        <f>IF(B281&lt;&gt;"",SUBTOTAL(3,$B$8:B281),0)</f>
        <v>274</v>
      </c>
      <c r="B281" s="101" t="s">
        <v>168</v>
      </c>
      <c r="C281" s="64" t="s">
        <v>44</v>
      </c>
      <c r="D281" s="65" t="s">
        <v>55</v>
      </c>
      <c r="E281" s="66" t="s">
        <v>178</v>
      </c>
      <c r="F281" s="64">
        <v>10</v>
      </c>
      <c r="G281" s="67" t="s">
        <v>51</v>
      </c>
      <c r="H281" s="68">
        <v>22.5</v>
      </c>
      <c r="I281" s="69">
        <v>102500</v>
      </c>
      <c r="J281" s="70">
        <f t="shared" ref="J281:J306" si="12">I281*H281</f>
        <v>2306250</v>
      </c>
      <c r="K281" s="70"/>
      <c r="L281" s="70">
        <f t="shared" ref="L281:L306" si="13">J281-K281</f>
        <v>2306250</v>
      </c>
      <c r="M281" s="64" t="s">
        <v>217</v>
      </c>
      <c r="N281" s="64" t="s">
        <v>106</v>
      </c>
      <c r="O281" s="67" t="s">
        <v>126</v>
      </c>
      <c r="P281" s="67" t="s">
        <v>1</v>
      </c>
    </row>
    <row r="282" spans="1:16" s="71" customFormat="1" ht="25.75" customHeight="1" x14ac:dyDescent="0.35">
      <c r="A282" s="64">
        <f>IF(B282&lt;&gt;"",SUBTOTAL(3,$B$8:B282),0)</f>
        <v>275</v>
      </c>
      <c r="B282" s="101" t="s">
        <v>168</v>
      </c>
      <c r="C282" s="64" t="s">
        <v>44</v>
      </c>
      <c r="D282" s="65" t="s">
        <v>55</v>
      </c>
      <c r="E282" s="66" t="s">
        <v>178</v>
      </c>
      <c r="F282" s="64">
        <v>10</v>
      </c>
      <c r="G282" s="67" t="s">
        <v>51</v>
      </c>
      <c r="H282" s="68">
        <v>4.8</v>
      </c>
      <c r="I282" s="69">
        <v>102500</v>
      </c>
      <c r="J282" s="70">
        <f t="shared" si="12"/>
        <v>492000</v>
      </c>
      <c r="K282" s="70"/>
      <c r="L282" s="70">
        <f t="shared" si="13"/>
        <v>492000</v>
      </c>
      <c r="M282" s="64" t="s">
        <v>218</v>
      </c>
      <c r="N282" s="64" t="s">
        <v>104</v>
      </c>
      <c r="O282" s="67" t="s">
        <v>227</v>
      </c>
      <c r="P282" s="67" t="s">
        <v>1</v>
      </c>
    </row>
    <row r="283" spans="1:16" s="71" customFormat="1" ht="25.75" customHeight="1" x14ac:dyDescent="0.35">
      <c r="A283" s="64">
        <f>IF(B283&lt;&gt;"",SUBTOTAL(3,$B$8:B283),0)</f>
        <v>276</v>
      </c>
      <c r="B283" s="101" t="s">
        <v>168</v>
      </c>
      <c r="C283" s="64" t="s">
        <v>44</v>
      </c>
      <c r="D283" s="65" t="s">
        <v>55</v>
      </c>
      <c r="E283" s="66" t="s">
        <v>178</v>
      </c>
      <c r="F283" s="64">
        <v>10</v>
      </c>
      <c r="G283" s="67" t="s">
        <v>51</v>
      </c>
      <c r="H283" s="68">
        <v>3.1</v>
      </c>
      <c r="I283" s="69">
        <v>102500</v>
      </c>
      <c r="J283" s="70">
        <f t="shared" si="12"/>
        <v>317750</v>
      </c>
      <c r="K283" s="70"/>
      <c r="L283" s="70">
        <f t="shared" si="13"/>
        <v>317750</v>
      </c>
      <c r="M283" s="64" t="s">
        <v>217</v>
      </c>
      <c r="N283" s="64" t="s">
        <v>104</v>
      </c>
      <c r="O283" s="67" t="s">
        <v>126</v>
      </c>
      <c r="P283" s="67" t="s">
        <v>1</v>
      </c>
    </row>
    <row r="284" spans="1:16" s="71" customFormat="1" ht="25.75" customHeight="1" x14ac:dyDescent="0.35">
      <c r="A284" s="64">
        <f>IF(B284&lt;&gt;"",SUBTOTAL(3,$B$8:B284),0)</f>
        <v>277</v>
      </c>
      <c r="B284" s="101" t="s">
        <v>168</v>
      </c>
      <c r="C284" s="64" t="s">
        <v>44</v>
      </c>
      <c r="D284" s="65" t="s">
        <v>55</v>
      </c>
      <c r="E284" s="66" t="s">
        <v>178</v>
      </c>
      <c r="F284" s="64">
        <v>10</v>
      </c>
      <c r="G284" s="67" t="s">
        <v>51</v>
      </c>
      <c r="H284" s="68">
        <v>12.1</v>
      </c>
      <c r="I284" s="69">
        <v>102500</v>
      </c>
      <c r="J284" s="70">
        <f t="shared" si="12"/>
        <v>1240250</v>
      </c>
      <c r="K284" s="70"/>
      <c r="L284" s="70">
        <f t="shared" si="13"/>
        <v>1240250</v>
      </c>
      <c r="M284" s="64" t="s">
        <v>218</v>
      </c>
      <c r="N284" s="64" t="s">
        <v>105</v>
      </c>
      <c r="O284" s="67" t="s">
        <v>227</v>
      </c>
      <c r="P284" s="67" t="s">
        <v>1</v>
      </c>
    </row>
    <row r="285" spans="1:16" s="71" customFormat="1" ht="25.75" customHeight="1" x14ac:dyDescent="0.35">
      <c r="A285" s="64">
        <f>IF(B285&lt;&gt;"",SUBTOTAL(3,$B$8:B285),0)</f>
        <v>278</v>
      </c>
      <c r="B285" s="101" t="s">
        <v>168</v>
      </c>
      <c r="C285" s="64" t="s">
        <v>44</v>
      </c>
      <c r="D285" s="65" t="s">
        <v>55</v>
      </c>
      <c r="E285" s="66" t="s">
        <v>178</v>
      </c>
      <c r="F285" s="64">
        <v>10</v>
      </c>
      <c r="G285" s="67" t="s">
        <v>51</v>
      </c>
      <c r="H285" s="68">
        <v>7.8</v>
      </c>
      <c r="I285" s="69">
        <v>102500</v>
      </c>
      <c r="J285" s="70">
        <f t="shared" si="12"/>
        <v>799500</v>
      </c>
      <c r="K285" s="70"/>
      <c r="L285" s="70">
        <f t="shared" si="13"/>
        <v>799500</v>
      </c>
      <c r="M285" s="64" t="s">
        <v>217</v>
      </c>
      <c r="N285" s="64" t="s">
        <v>105</v>
      </c>
      <c r="O285" s="67" t="s">
        <v>126</v>
      </c>
      <c r="P285" s="67" t="s">
        <v>1</v>
      </c>
    </row>
    <row r="286" spans="1:16" s="71" customFormat="1" ht="25.75" customHeight="1" x14ac:dyDescent="0.35">
      <c r="A286" s="64">
        <f>IF(B286&lt;&gt;"",SUBTOTAL(3,$B$8:B286),0)</f>
        <v>279</v>
      </c>
      <c r="B286" s="101" t="s">
        <v>62</v>
      </c>
      <c r="C286" s="64" t="s">
        <v>69</v>
      </c>
      <c r="D286" s="65" t="s">
        <v>84</v>
      </c>
      <c r="E286" s="66" t="s">
        <v>85</v>
      </c>
      <c r="F286" s="64">
        <v>10</v>
      </c>
      <c r="G286" s="67" t="s">
        <v>148</v>
      </c>
      <c r="H286" s="68">
        <v>30</v>
      </c>
      <c r="I286" s="69">
        <v>102500</v>
      </c>
      <c r="J286" s="70">
        <f t="shared" si="12"/>
        <v>3075000</v>
      </c>
      <c r="K286" s="70"/>
      <c r="L286" s="70">
        <f t="shared" si="13"/>
        <v>3075000</v>
      </c>
      <c r="M286" s="64" t="s">
        <v>112</v>
      </c>
      <c r="N286" s="64" t="s">
        <v>103</v>
      </c>
      <c r="O286" s="67" t="s">
        <v>129</v>
      </c>
      <c r="P286" s="67" t="s">
        <v>1</v>
      </c>
    </row>
    <row r="287" spans="1:16" s="71" customFormat="1" ht="25.75" customHeight="1" x14ac:dyDescent="0.35">
      <c r="A287" s="64">
        <f>IF(B287&lt;&gt;"",SUBTOTAL(3,$B$8:B287),0)</f>
        <v>280</v>
      </c>
      <c r="B287" s="101" t="s">
        <v>62</v>
      </c>
      <c r="C287" s="64" t="s">
        <v>44</v>
      </c>
      <c r="D287" s="65" t="s">
        <v>84</v>
      </c>
      <c r="E287" s="66" t="s">
        <v>85</v>
      </c>
      <c r="F287" s="64">
        <v>10</v>
      </c>
      <c r="G287" s="67" t="s">
        <v>148</v>
      </c>
      <c r="H287" s="68">
        <v>40</v>
      </c>
      <c r="I287" s="69">
        <v>102500</v>
      </c>
      <c r="J287" s="70">
        <f t="shared" si="12"/>
        <v>4100000</v>
      </c>
      <c r="K287" s="70"/>
      <c r="L287" s="70">
        <f t="shared" si="13"/>
        <v>4100000</v>
      </c>
      <c r="M287" s="64" t="s">
        <v>112</v>
      </c>
      <c r="N287" s="64" t="s">
        <v>103</v>
      </c>
      <c r="O287" s="67" t="s">
        <v>129</v>
      </c>
      <c r="P287" s="67" t="s">
        <v>1</v>
      </c>
    </row>
    <row r="288" spans="1:16" s="71" customFormat="1" ht="25.75" customHeight="1" x14ac:dyDescent="0.35">
      <c r="A288" s="64">
        <f>IF(B288&lt;&gt;"",SUBTOTAL(3,$B$8:B288),0)</f>
        <v>281</v>
      </c>
      <c r="B288" s="101" t="s">
        <v>62</v>
      </c>
      <c r="C288" s="64" t="s">
        <v>69</v>
      </c>
      <c r="D288" s="65" t="s">
        <v>84</v>
      </c>
      <c r="E288" s="66" t="s">
        <v>85</v>
      </c>
      <c r="F288" s="64">
        <v>10</v>
      </c>
      <c r="G288" s="67" t="s">
        <v>148</v>
      </c>
      <c r="H288" s="68">
        <v>30</v>
      </c>
      <c r="I288" s="69">
        <v>102500</v>
      </c>
      <c r="J288" s="70">
        <f t="shared" si="12"/>
        <v>3075000</v>
      </c>
      <c r="K288" s="70"/>
      <c r="L288" s="70">
        <f t="shared" si="13"/>
        <v>3075000</v>
      </c>
      <c r="M288" s="64" t="s">
        <v>113</v>
      </c>
      <c r="N288" s="64" t="s">
        <v>103</v>
      </c>
      <c r="O288" s="67" t="s">
        <v>130</v>
      </c>
      <c r="P288" s="67" t="s">
        <v>1</v>
      </c>
    </row>
    <row r="289" spans="1:16" s="71" customFormat="1" ht="25.75" customHeight="1" x14ac:dyDescent="0.35">
      <c r="A289" s="64">
        <f>IF(B289&lt;&gt;"",SUBTOTAL(3,$B$8:B289),0)</f>
        <v>282</v>
      </c>
      <c r="B289" s="101" t="s">
        <v>62</v>
      </c>
      <c r="C289" s="64" t="s">
        <v>69</v>
      </c>
      <c r="D289" s="65" t="s">
        <v>84</v>
      </c>
      <c r="E289" s="66" t="s">
        <v>85</v>
      </c>
      <c r="F289" s="64">
        <v>10</v>
      </c>
      <c r="G289" s="67" t="s">
        <v>148</v>
      </c>
      <c r="H289" s="68">
        <v>22.5</v>
      </c>
      <c r="I289" s="69">
        <v>102500</v>
      </c>
      <c r="J289" s="70">
        <f t="shared" si="12"/>
        <v>2306250</v>
      </c>
      <c r="K289" s="70"/>
      <c r="L289" s="70">
        <f t="shared" si="13"/>
        <v>2306250</v>
      </c>
      <c r="M289" s="64" t="s">
        <v>112</v>
      </c>
      <c r="N289" s="64" t="s">
        <v>106</v>
      </c>
      <c r="O289" s="67" t="s">
        <v>129</v>
      </c>
      <c r="P289" s="67" t="s">
        <v>1</v>
      </c>
    </row>
    <row r="290" spans="1:16" s="71" customFormat="1" ht="25.75" customHeight="1" x14ac:dyDescent="0.35">
      <c r="A290" s="64">
        <f>IF(B290&lt;&gt;"",SUBTOTAL(3,$B$8:B290),0)</f>
        <v>283</v>
      </c>
      <c r="B290" s="101" t="s">
        <v>62</v>
      </c>
      <c r="C290" s="64" t="s">
        <v>44</v>
      </c>
      <c r="D290" s="65" t="s">
        <v>84</v>
      </c>
      <c r="E290" s="66" t="s">
        <v>85</v>
      </c>
      <c r="F290" s="64">
        <v>10</v>
      </c>
      <c r="G290" s="67" t="s">
        <v>148</v>
      </c>
      <c r="H290" s="68">
        <v>22.5</v>
      </c>
      <c r="I290" s="69">
        <v>102500</v>
      </c>
      <c r="J290" s="70">
        <f t="shared" si="12"/>
        <v>2306250</v>
      </c>
      <c r="K290" s="70"/>
      <c r="L290" s="70">
        <f t="shared" si="13"/>
        <v>2306250</v>
      </c>
      <c r="M290" s="64" t="s">
        <v>112</v>
      </c>
      <c r="N290" s="64" t="s">
        <v>106</v>
      </c>
      <c r="O290" s="67" t="s">
        <v>129</v>
      </c>
      <c r="P290" s="67" t="s">
        <v>1</v>
      </c>
    </row>
    <row r="291" spans="1:16" s="71" customFormat="1" ht="25.75" customHeight="1" x14ac:dyDescent="0.35">
      <c r="A291" s="64">
        <f>IF(B291&lt;&gt;"",SUBTOTAL(3,$B$8:B291),0)</f>
        <v>284</v>
      </c>
      <c r="B291" s="101" t="s">
        <v>62</v>
      </c>
      <c r="C291" s="64" t="s">
        <v>69</v>
      </c>
      <c r="D291" s="65" t="s">
        <v>84</v>
      </c>
      <c r="E291" s="66" t="s">
        <v>85</v>
      </c>
      <c r="F291" s="64">
        <v>10</v>
      </c>
      <c r="G291" s="67" t="s">
        <v>148</v>
      </c>
      <c r="H291" s="68">
        <v>22.5</v>
      </c>
      <c r="I291" s="69">
        <v>102500</v>
      </c>
      <c r="J291" s="70">
        <f t="shared" si="12"/>
        <v>2306250</v>
      </c>
      <c r="K291" s="70"/>
      <c r="L291" s="70">
        <f t="shared" si="13"/>
        <v>2306250</v>
      </c>
      <c r="M291" s="64" t="s">
        <v>113</v>
      </c>
      <c r="N291" s="64" t="s">
        <v>106</v>
      </c>
      <c r="O291" s="67" t="s">
        <v>130</v>
      </c>
      <c r="P291" s="67" t="s">
        <v>1</v>
      </c>
    </row>
    <row r="292" spans="1:16" s="71" customFormat="1" ht="25.75" customHeight="1" x14ac:dyDescent="0.35">
      <c r="A292" s="64">
        <f>IF(B292&lt;&gt;"",SUBTOTAL(3,$B$8:B292),0)</f>
        <v>285</v>
      </c>
      <c r="B292" s="101" t="s">
        <v>62</v>
      </c>
      <c r="C292" s="64" t="s">
        <v>69</v>
      </c>
      <c r="D292" s="65" t="s">
        <v>84</v>
      </c>
      <c r="E292" s="66" t="s">
        <v>85</v>
      </c>
      <c r="F292" s="64">
        <v>10</v>
      </c>
      <c r="G292" s="67" t="s">
        <v>148</v>
      </c>
      <c r="H292" s="68">
        <v>2.1</v>
      </c>
      <c r="I292" s="69">
        <v>102500</v>
      </c>
      <c r="J292" s="70">
        <f t="shared" si="12"/>
        <v>215250</v>
      </c>
      <c r="K292" s="70"/>
      <c r="L292" s="70">
        <f t="shared" si="13"/>
        <v>215250</v>
      </c>
      <c r="M292" s="64" t="s">
        <v>112</v>
      </c>
      <c r="N292" s="64" t="s">
        <v>104</v>
      </c>
      <c r="O292" s="67" t="s">
        <v>129</v>
      </c>
      <c r="P292" s="67" t="s">
        <v>1</v>
      </c>
    </row>
    <row r="293" spans="1:16" s="71" customFormat="1" ht="25.75" customHeight="1" x14ac:dyDescent="0.35">
      <c r="A293" s="64">
        <f>IF(B293&lt;&gt;"",SUBTOTAL(3,$B$8:B293),0)</f>
        <v>286</v>
      </c>
      <c r="B293" s="101" t="s">
        <v>62</v>
      </c>
      <c r="C293" s="64" t="s">
        <v>44</v>
      </c>
      <c r="D293" s="65" t="s">
        <v>84</v>
      </c>
      <c r="E293" s="66" t="s">
        <v>85</v>
      </c>
      <c r="F293" s="64">
        <v>10</v>
      </c>
      <c r="G293" s="67" t="s">
        <v>148</v>
      </c>
      <c r="H293" s="68">
        <v>1.3</v>
      </c>
      <c r="I293" s="69">
        <v>102500</v>
      </c>
      <c r="J293" s="70">
        <f t="shared" si="12"/>
        <v>133250</v>
      </c>
      <c r="K293" s="70"/>
      <c r="L293" s="70">
        <f t="shared" si="13"/>
        <v>133250</v>
      </c>
      <c r="M293" s="64" t="s">
        <v>112</v>
      </c>
      <c r="N293" s="64" t="s">
        <v>104</v>
      </c>
      <c r="O293" s="67" t="s">
        <v>129</v>
      </c>
      <c r="P293" s="67" t="s">
        <v>1</v>
      </c>
    </row>
    <row r="294" spans="1:16" s="71" customFormat="1" ht="25.75" customHeight="1" x14ac:dyDescent="0.35">
      <c r="A294" s="64">
        <f>IF(B294&lt;&gt;"",SUBTOTAL(3,$B$8:B294),0)</f>
        <v>287</v>
      </c>
      <c r="B294" s="101" t="s">
        <v>62</v>
      </c>
      <c r="C294" s="64" t="s">
        <v>69</v>
      </c>
      <c r="D294" s="65" t="s">
        <v>84</v>
      </c>
      <c r="E294" s="66" t="s">
        <v>85</v>
      </c>
      <c r="F294" s="64">
        <v>10</v>
      </c>
      <c r="G294" s="67" t="s">
        <v>148</v>
      </c>
      <c r="H294" s="68">
        <v>2.4</v>
      </c>
      <c r="I294" s="69">
        <v>102500</v>
      </c>
      <c r="J294" s="70">
        <f t="shared" si="12"/>
        <v>246000</v>
      </c>
      <c r="K294" s="70"/>
      <c r="L294" s="70">
        <f t="shared" si="13"/>
        <v>246000</v>
      </c>
      <c r="M294" s="64" t="s">
        <v>113</v>
      </c>
      <c r="N294" s="64" t="s">
        <v>104</v>
      </c>
      <c r="O294" s="67" t="s">
        <v>130</v>
      </c>
      <c r="P294" s="67" t="s">
        <v>1</v>
      </c>
    </row>
    <row r="295" spans="1:16" s="71" customFormat="1" ht="25.75" customHeight="1" x14ac:dyDescent="0.35">
      <c r="A295" s="64">
        <f>IF(B295&lt;&gt;"",SUBTOTAL(3,$B$8:B295),0)</f>
        <v>288</v>
      </c>
      <c r="B295" s="101" t="s">
        <v>62</v>
      </c>
      <c r="C295" s="64" t="s">
        <v>69</v>
      </c>
      <c r="D295" s="65" t="s">
        <v>84</v>
      </c>
      <c r="E295" s="66" t="s">
        <v>85</v>
      </c>
      <c r="F295" s="64">
        <v>10</v>
      </c>
      <c r="G295" s="67" t="s">
        <v>148</v>
      </c>
      <c r="H295" s="68">
        <v>5.2</v>
      </c>
      <c r="I295" s="69">
        <v>102500</v>
      </c>
      <c r="J295" s="70">
        <f t="shared" si="12"/>
        <v>533000</v>
      </c>
      <c r="K295" s="70"/>
      <c r="L295" s="70">
        <f t="shared" si="13"/>
        <v>533000</v>
      </c>
      <c r="M295" s="64" t="s">
        <v>112</v>
      </c>
      <c r="N295" s="64" t="s">
        <v>105</v>
      </c>
      <c r="O295" s="67" t="s">
        <v>129</v>
      </c>
      <c r="P295" s="67" t="s">
        <v>1</v>
      </c>
    </row>
    <row r="296" spans="1:16" s="71" customFormat="1" ht="25.75" customHeight="1" x14ac:dyDescent="0.35">
      <c r="A296" s="64">
        <f>IF(B296&lt;&gt;"",SUBTOTAL(3,$B$8:B296),0)</f>
        <v>289</v>
      </c>
      <c r="B296" s="101" t="s">
        <v>62</v>
      </c>
      <c r="C296" s="64" t="s">
        <v>44</v>
      </c>
      <c r="D296" s="65" t="s">
        <v>84</v>
      </c>
      <c r="E296" s="66" t="s">
        <v>85</v>
      </c>
      <c r="F296" s="64">
        <v>10</v>
      </c>
      <c r="G296" s="67" t="s">
        <v>148</v>
      </c>
      <c r="H296" s="68">
        <v>3.2</v>
      </c>
      <c r="I296" s="69">
        <v>102500</v>
      </c>
      <c r="J296" s="70">
        <f t="shared" si="12"/>
        <v>328000</v>
      </c>
      <c r="K296" s="70"/>
      <c r="L296" s="70">
        <f t="shared" si="13"/>
        <v>328000</v>
      </c>
      <c r="M296" s="64" t="s">
        <v>112</v>
      </c>
      <c r="N296" s="64" t="s">
        <v>105</v>
      </c>
      <c r="O296" s="67" t="s">
        <v>129</v>
      </c>
      <c r="P296" s="67" t="s">
        <v>1</v>
      </c>
    </row>
    <row r="297" spans="1:16" s="71" customFormat="1" ht="25.75" customHeight="1" x14ac:dyDescent="0.35">
      <c r="A297" s="64">
        <f>IF(B297&lt;&gt;"",SUBTOTAL(3,$B$8:B297),0)</f>
        <v>290</v>
      </c>
      <c r="B297" s="101" t="s">
        <v>62</v>
      </c>
      <c r="C297" s="64" t="s">
        <v>69</v>
      </c>
      <c r="D297" s="65" t="s">
        <v>84</v>
      </c>
      <c r="E297" s="66" t="s">
        <v>85</v>
      </c>
      <c r="F297" s="64">
        <v>10</v>
      </c>
      <c r="G297" s="67" t="s">
        <v>148</v>
      </c>
      <c r="H297" s="68">
        <v>6</v>
      </c>
      <c r="I297" s="69">
        <v>102500</v>
      </c>
      <c r="J297" s="70">
        <f t="shared" si="12"/>
        <v>615000</v>
      </c>
      <c r="K297" s="70"/>
      <c r="L297" s="70">
        <f t="shared" si="13"/>
        <v>615000</v>
      </c>
      <c r="M297" s="64" t="s">
        <v>113</v>
      </c>
      <c r="N297" s="64" t="s">
        <v>105</v>
      </c>
      <c r="O297" s="67" t="s">
        <v>130</v>
      </c>
      <c r="P297" s="67" t="s">
        <v>1</v>
      </c>
    </row>
    <row r="298" spans="1:16" s="71" customFormat="1" ht="25.75" customHeight="1" x14ac:dyDescent="0.35">
      <c r="A298" s="64">
        <f>IF(B298&lt;&gt;"",SUBTOTAL(3,$B$8:B298),0)</f>
        <v>291</v>
      </c>
      <c r="B298" s="101" t="s">
        <v>289</v>
      </c>
      <c r="C298" s="64" t="s">
        <v>69</v>
      </c>
      <c r="D298" s="65" t="s">
        <v>75</v>
      </c>
      <c r="E298" s="66" t="s">
        <v>382</v>
      </c>
      <c r="F298" s="64">
        <v>10</v>
      </c>
      <c r="G298" s="67" t="s">
        <v>148</v>
      </c>
      <c r="H298" s="68">
        <v>45</v>
      </c>
      <c r="I298" s="69">
        <v>102500</v>
      </c>
      <c r="J298" s="70">
        <f t="shared" si="12"/>
        <v>4612500</v>
      </c>
      <c r="K298" s="70"/>
      <c r="L298" s="70">
        <f t="shared" si="13"/>
        <v>4612500</v>
      </c>
      <c r="M298" s="64" t="s">
        <v>446</v>
      </c>
      <c r="N298" s="64" t="s">
        <v>103</v>
      </c>
      <c r="O298" s="67" t="s">
        <v>489</v>
      </c>
      <c r="P298" s="67" t="s">
        <v>1</v>
      </c>
    </row>
    <row r="299" spans="1:16" s="71" customFormat="1" ht="25.75" customHeight="1" x14ac:dyDescent="0.35">
      <c r="A299" s="64">
        <f>IF(B299&lt;&gt;"",SUBTOTAL(3,$B$8:B299),0)</f>
        <v>292</v>
      </c>
      <c r="B299" s="101" t="s">
        <v>289</v>
      </c>
      <c r="C299" s="64" t="s">
        <v>69</v>
      </c>
      <c r="D299" s="65" t="s">
        <v>75</v>
      </c>
      <c r="E299" s="66" t="s">
        <v>382</v>
      </c>
      <c r="F299" s="64">
        <v>10</v>
      </c>
      <c r="G299" s="67" t="s">
        <v>148</v>
      </c>
      <c r="H299" s="68">
        <v>2</v>
      </c>
      <c r="I299" s="69">
        <v>102500</v>
      </c>
      <c r="J299" s="70">
        <f t="shared" si="12"/>
        <v>205000</v>
      </c>
      <c r="K299" s="70"/>
      <c r="L299" s="70">
        <f t="shared" si="13"/>
        <v>205000</v>
      </c>
      <c r="M299" s="64" t="s">
        <v>446</v>
      </c>
      <c r="N299" s="64" t="s">
        <v>104</v>
      </c>
      <c r="O299" s="67" t="s">
        <v>489</v>
      </c>
      <c r="P299" s="67" t="s">
        <v>1</v>
      </c>
    </row>
    <row r="300" spans="1:16" s="71" customFormat="1" ht="25.75" customHeight="1" x14ac:dyDescent="0.35">
      <c r="A300" s="64">
        <f>IF(B300&lt;&gt;"",SUBTOTAL(3,$B$8:B300),0)</f>
        <v>293</v>
      </c>
      <c r="B300" s="101" t="s">
        <v>289</v>
      </c>
      <c r="C300" s="64" t="s">
        <v>69</v>
      </c>
      <c r="D300" s="65" t="s">
        <v>75</v>
      </c>
      <c r="E300" s="66" t="s">
        <v>382</v>
      </c>
      <c r="F300" s="64">
        <v>10</v>
      </c>
      <c r="G300" s="67" t="s">
        <v>148</v>
      </c>
      <c r="H300" s="68">
        <v>5.0999999999999996</v>
      </c>
      <c r="I300" s="69">
        <v>102500</v>
      </c>
      <c r="J300" s="70">
        <f t="shared" si="12"/>
        <v>522749.99999999994</v>
      </c>
      <c r="K300" s="70"/>
      <c r="L300" s="70">
        <f t="shared" si="13"/>
        <v>522749.99999999994</v>
      </c>
      <c r="M300" s="64" t="s">
        <v>446</v>
      </c>
      <c r="N300" s="64" t="s">
        <v>105</v>
      </c>
      <c r="O300" s="67" t="s">
        <v>489</v>
      </c>
      <c r="P300" s="67" t="s">
        <v>1</v>
      </c>
    </row>
    <row r="301" spans="1:16" s="71" customFormat="1" ht="25.75" customHeight="1" x14ac:dyDescent="0.35">
      <c r="A301" s="64">
        <f>IF(B301&lt;&gt;"",SUBTOTAL(3,$B$8:B301),0)</f>
        <v>294</v>
      </c>
      <c r="B301" s="101" t="s">
        <v>68</v>
      </c>
      <c r="C301" s="64" t="s">
        <v>44</v>
      </c>
      <c r="D301" s="65" t="s">
        <v>99</v>
      </c>
      <c r="E301" s="66" t="s">
        <v>100</v>
      </c>
      <c r="F301" s="64">
        <v>10</v>
      </c>
      <c r="G301" s="67" t="s">
        <v>153</v>
      </c>
      <c r="H301" s="68">
        <v>45</v>
      </c>
      <c r="I301" s="69">
        <v>102500</v>
      </c>
      <c r="J301" s="70">
        <f t="shared" si="12"/>
        <v>4612500</v>
      </c>
      <c r="K301" s="70"/>
      <c r="L301" s="70">
        <f t="shared" si="13"/>
        <v>4612500</v>
      </c>
      <c r="M301" s="64" t="s">
        <v>119</v>
      </c>
      <c r="N301" s="64" t="s">
        <v>103</v>
      </c>
      <c r="O301" s="67" t="s">
        <v>136</v>
      </c>
      <c r="P301" s="67" t="s">
        <v>1</v>
      </c>
    </row>
    <row r="302" spans="1:16" s="71" customFormat="1" ht="25.75" customHeight="1" x14ac:dyDescent="0.35">
      <c r="A302" s="64">
        <f>IF(B302&lt;&gt;"",SUBTOTAL(3,$B$8:B302),0)</f>
        <v>295</v>
      </c>
      <c r="B302" s="101" t="s">
        <v>68</v>
      </c>
      <c r="C302" s="64" t="s">
        <v>44</v>
      </c>
      <c r="D302" s="65" t="s">
        <v>99</v>
      </c>
      <c r="E302" s="66" t="s">
        <v>100</v>
      </c>
      <c r="F302" s="64">
        <v>10</v>
      </c>
      <c r="G302" s="67" t="s">
        <v>153</v>
      </c>
      <c r="H302" s="68">
        <v>4.8</v>
      </c>
      <c r="I302" s="69">
        <v>102500</v>
      </c>
      <c r="J302" s="70">
        <f t="shared" si="12"/>
        <v>492000</v>
      </c>
      <c r="K302" s="70"/>
      <c r="L302" s="70">
        <f t="shared" si="13"/>
        <v>492000</v>
      </c>
      <c r="M302" s="64" t="s">
        <v>119</v>
      </c>
      <c r="N302" s="64" t="s">
        <v>104</v>
      </c>
      <c r="O302" s="67" t="s">
        <v>136</v>
      </c>
      <c r="P302" s="67" t="s">
        <v>1</v>
      </c>
    </row>
    <row r="303" spans="1:16" s="71" customFormat="1" ht="25.75" customHeight="1" x14ac:dyDescent="0.35">
      <c r="A303" s="64">
        <f>IF(B303&lt;&gt;"",SUBTOTAL(3,$B$8:B303),0)</f>
        <v>296</v>
      </c>
      <c r="B303" s="101" t="s">
        <v>68</v>
      </c>
      <c r="C303" s="64" t="s">
        <v>44</v>
      </c>
      <c r="D303" s="65" t="s">
        <v>99</v>
      </c>
      <c r="E303" s="66" t="s">
        <v>100</v>
      </c>
      <c r="F303" s="64">
        <v>10</v>
      </c>
      <c r="G303" s="67" t="s">
        <v>153</v>
      </c>
      <c r="H303" s="68">
        <v>12.1</v>
      </c>
      <c r="I303" s="69">
        <v>102500</v>
      </c>
      <c r="J303" s="70">
        <f t="shared" si="12"/>
        <v>1240250</v>
      </c>
      <c r="K303" s="70"/>
      <c r="L303" s="70">
        <f t="shared" si="13"/>
        <v>1240250</v>
      </c>
      <c r="M303" s="64" t="s">
        <v>119</v>
      </c>
      <c r="N303" s="64" t="s">
        <v>105</v>
      </c>
      <c r="O303" s="67" t="s">
        <v>136</v>
      </c>
      <c r="P303" s="67" t="s">
        <v>1</v>
      </c>
    </row>
    <row r="304" spans="1:16" s="71" customFormat="1" ht="25.75" customHeight="1" x14ac:dyDescent="0.35">
      <c r="A304" s="64">
        <f>IF(B304&lt;&gt;"",SUBTOTAL(3,$B$8:B304),0)</f>
        <v>297</v>
      </c>
      <c r="B304" s="101" t="s">
        <v>290</v>
      </c>
      <c r="C304" s="64" t="s">
        <v>69</v>
      </c>
      <c r="D304" s="65" t="s">
        <v>71</v>
      </c>
      <c r="E304" s="66" t="s">
        <v>72</v>
      </c>
      <c r="F304" s="64">
        <v>11</v>
      </c>
      <c r="G304" s="67" t="s">
        <v>140</v>
      </c>
      <c r="H304" s="68">
        <v>45</v>
      </c>
      <c r="I304" s="69">
        <v>102500</v>
      </c>
      <c r="J304" s="70">
        <f t="shared" si="12"/>
        <v>4612500</v>
      </c>
      <c r="K304" s="70"/>
      <c r="L304" s="70">
        <f t="shared" si="13"/>
        <v>4612500</v>
      </c>
      <c r="M304" s="64" t="s">
        <v>107</v>
      </c>
      <c r="N304" s="64" t="s">
        <v>103</v>
      </c>
      <c r="O304" s="67" t="s">
        <v>123</v>
      </c>
      <c r="P304" s="67" t="s">
        <v>1</v>
      </c>
    </row>
    <row r="305" spans="1:16" s="71" customFormat="1" ht="25.75" customHeight="1" x14ac:dyDescent="0.35">
      <c r="A305" s="64">
        <f>IF(B305&lt;&gt;"",SUBTOTAL(3,$B$8:B305),0)</f>
        <v>298</v>
      </c>
      <c r="B305" s="101" t="s">
        <v>290</v>
      </c>
      <c r="C305" s="64" t="s">
        <v>69</v>
      </c>
      <c r="D305" s="65" t="s">
        <v>71</v>
      </c>
      <c r="E305" s="66" t="s">
        <v>72</v>
      </c>
      <c r="F305" s="64">
        <v>11</v>
      </c>
      <c r="G305" s="67" t="s">
        <v>140</v>
      </c>
      <c r="H305" s="68">
        <v>2.1</v>
      </c>
      <c r="I305" s="69">
        <v>102500</v>
      </c>
      <c r="J305" s="70">
        <f t="shared" si="12"/>
        <v>215250</v>
      </c>
      <c r="K305" s="70"/>
      <c r="L305" s="70">
        <f t="shared" si="13"/>
        <v>215250</v>
      </c>
      <c r="M305" s="64" t="s">
        <v>107</v>
      </c>
      <c r="N305" s="64" t="s">
        <v>104</v>
      </c>
      <c r="O305" s="67" t="s">
        <v>123</v>
      </c>
      <c r="P305" s="67" t="s">
        <v>1</v>
      </c>
    </row>
    <row r="306" spans="1:16" s="71" customFormat="1" ht="25.75" customHeight="1" x14ac:dyDescent="0.35">
      <c r="A306" s="64">
        <f>IF(B306&lt;&gt;"",SUBTOTAL(3,$B$8:B306),0)</f>
        <v>299</v>
      </c>
      <c r="B306" s="101" t="s">
        <v>290</v>
      </c>
      <c r="C306" s="64" t="s">
        <v>69</v>
      </c>
      <c r="D306" s="65" t="s">
        <v>71</v>
      </c>
      <c r="E306" s="66" t="s">
        <v>72</v>
      </c>
      <c r="F306" s="64">
        <v>11</v>
      </c>
      <c r="G306" s="67" t="s">
        <v>140</v>
      </c>
      <c r="H306" s="68">
        <v>5.2</v>
      </c>
      <c r="I306" s="69">
        <v>102500</v>
      </c>
      <c r="J306" s="70">
        <f t="shared" si="12"/>
        <v>533000</v>
      </c>
      <c r="K306" s="70"/>
      <c r="L306" s="70">
        <f t="shared" si="13"/>
        <v>533000</v>
      </c>
      <c r="M306" s="64" t="s">
        <v>107</v>
      </c>
      <c r="N306" s="64" t="s">
        <v>105</v>
      </c>
      <c r="O306" s="67" t="s">
        <v>123</v>
      </c>
      <c r="P306" s="67" t="s">
        <v>1</v>
      </c>
    </row>
    <row r="307" spans="1:16" s="71" customFormat="1" ht="25.75" customHeight="1" x14ac:dyDescent="0.35">
      <c r="A307" s="64">
        <f>IF(B307&lt;&gt;"",SUBTOTAL(3,$B$8:B307),0)</f>
        <v>300</v>
      </c>
      <c r="B307" s="101" t="s">
        <v>169</v>
      </c>
      <c r="C307" s="64" t="s">
        <v>69</v>
      </c>
      <c r="D307" s="65" t="s">
        <v>203</v>
      </c>
      <c r="E307" s="66" t="s">
        <v>174</v>
      </c>
      <c r="F307" s="64">
        <v>11</v>
      </c>
      <c r="G307" s="67" t="s">
        <v>140</v>
      </c>
      <c r="H307" s="68">
        <v>45</v>
      </c>
      <c r="I307" s="69">
        <v>102500</v>
      </c>
      <c r="J307" s="70">
        <f t="shared" ref="J307:J323" si="14">I307*H307</f>
        <v>4612500</v>
      </c>
      <c r="K307" s="70"/>
      <c r="L307" s="70">
        <f t="shared" ref="L307:L323" si="15">J307-K307</f>
        <v>4612500</v>
      </c>
      <c r="M307" s="64" t="s">
        <v>108</v>
      </c>
      <c r="N307" s="64" t="s">
        <v>103</v>
      </c>
      <c r="O307" s="67" t="s">
        <v>124</v>
      </c>
      <c r="P307" s="67" t="s">
        <v>1</v>
      </c>
    </row>
    <row r="308" spans="1:16" s="71" customFormat="1" ht="25.75" customHeight="1" x14ac:dyDescent="0.35">
      <c r="A308" s="64">
        <f>IF(B308&lt;&gt;"",SUBTOTAL(3,$B$8:B308),0)</f>
        <v>301</v>
      </c>
      <c r="B308" s="101" t="s">
        <v>169</v>
      </c>
      <c r="C308" s="64" t="s">
        <v>69</v>
      </c>
      <c r="D308" s="65" t="s">
        <v>203</v>
      </c>
      <c r="E308" s="66" t="s">
        <v>174</v>
      </c>
      <c r="F308" s="64">
        <v>11</v>
      </c>
      <c r="G308" s="67" t="s">
        <v>140</v>
      </c>
      <c r="H308" s="68">
        <v>2.4</v>
      </c>
      <c r="I308" s="69">
        <v>102500</v>
      </c>
      <c r="J308" s="70">
        <f t="shared" si="14"/>
        <v>246000</v>
      </c>
      <c r="K308" s="70"/>
      <c r="L308" s="70">
        <f t="shared" si="15"/>
        <v>246000</v>
      </c>
      <c r="M308" s="64" t="s">
        <v>108</v>
      </c>
      <c r="N308" s="64" t="s">
        <v>104</v>
      </c>
      <c r="O308" s="67" t="s">
        <v>124</v>
      </c>
      <c r="P308" s="67" t="s">
        <v>1</v>
      </c>
    </row>
    <row r="309" spans="1:16" s="71" customFormat="1" ht="25.75" customHeight="1" x14ac:dyDescent="0.35">
      <c r="A309" s="64">
        <f>IF(B309&lt;&gt;"",SUBTOTAL(3,$B$8:B309),0)</f>
        <v>302</v>
      </c>
      <c r="B309" s="101" t="s">
        <v>169</v>
      </c>
      <c r="C309" s="64" t="s">
        <v>69</v>
      </c>
      <c r="D309" s="65" t="s">
        <v>203</v>
      </c>
      <c r="E309" s="66" t="s">
        <v>174</v>
      </c>
      <c r="F309" s="64">
        <v>11</v>
      </c>
      <c r="G309" s="67" t="s">
        <v>140</v>
      </c>
      <c r="H309" s="68">
        <v>6</v>
      </c>
      <c r="I309" s="69">
        <v>102500</v>
      </c>
      <c r="J309" s="70">
        <f t="shared" si="14"/>
        <v>615000</v>
      </c>
      <c r="K309" s="70"/>
      <c r="L309" s="70">
        <f t="shared" si="15"/>
        <v>615000</v>
      </c>
      <c r="M309" s="64" t="s">
        <v>108</v>
      </c>
      <c r="N309" s="64" t="s">
        <v>105</v>
      </c>
      <c r="O309" s="67" t="s">
        <v>124</v>
      </c>
      <c r="P309" s="67" t="s">
        <v>1</v>
      </c>
    </row>
    <row r="310" spans="1:16" s="71" customFormat="1" ht="25.75" customHeight="1" x14ac:dyDescent="0.35">
      <c r="A310" s="64">
        <f>IF(B310&lt;&gt;"",SUBTOTAL(3,$B$8:B310),0)</f>
        <v>303</v>
      </c>
      <c r="B310" s="101" t="s">
        <v>291</v>
      </c>
      <c r="C310" s="64" t="s">
        <v>69</v>
      </c>
      <c r="D310" s="65" t="s">
        <v>383</v>
      </c>
      <c r="E310" s="66" t="s">
        <v>384</v>
      </c>
      <c r="F310" s="64">
        <v>11</v>
      </c>
      <c r="G310" s="67" t="s">
        <v>140</v>
      </c>
      <c r="H310" s="68">
        <v>30</v>
      </c>
      <c r="I310" s="69">
        <v>102500</v>
      </c>
      <c r="J310" s="70">
        <f t="shared" si="14"/>
        <v>3075000</v>
      </c>
      <c r="K310" s="70"/>
      <c r="L310" s="70">
        <f t="shared" si="15"/>
        <v>3075000</v>
      </c>
      <c r="M310" s="64" t="s">
        <v>447</v>
      </c>
      <c r="N310" s="64" t="s">
        <v>103</v>
      </c>
      <c r="O310" s="67" t="s">
        <v>490</v>
      </c>
      <c r="P310" s="67" t="s">
        <v>1</v>
      </c>
    </row>
    <row r="311" spans="1:16" s="71" customFormat="1" ht="25.75" customHeight="1" x14ac:dyDescent="0.35">
      <c r="A311" s="64">
        <f>IF(B311&lt;&gt;"",SUBTOTAL(3,$B$8:B311),0)</f>
        <v>304</v>
      </c>
      <c r="B311" s="101" t="s">
        <v>291</v>
      </c>
      <c r="C311" s="64" t="s">
        <v>69</v>
      </c>
      <c r="D311" s="65" t="s">
        <v>383</v>
      </c>
      <c r="E311" s="66" t="s">
        <v>384</v>
      </c>
      <c r="F311" s="64">
        <v>11</v>
      </c>
      <c r="G311" s="67" t="s">
        <v>140</v>
      </c>
      <c r="H311" s="68">
        <v>1.4</v>
      </c>
      <c r="I311" s="69">
        <v>102500</v>
      </c>
      <c r="J311" s="70">
        <f t="shared" si="14"/>
        <v>143500</v>
      </c>
      <c r="K311" s="70"/>
      <c r="L311" s="70">
        <f t="shared" si="15"/>
        <v>143500</v>
      </c>
      <c r="M311" s="64" t="s">
        <v>447</v>
      </c>
      <c r="N311" s="64" t="s">
        <v>104</v>
      </c>
      <c r="O311" s="67" t="s">
        <v>490</v>
      </c>
      <c r="P311" s="67" t="s">
        <v>1</v>
      </c>
    </row>
    <row r="312" spans="1:16" s="71" customFormat="1" ht="25.75" customHeight="1" x14ac:dyDescent="0.35">
      <c r="A312" s="64">
        <f>IF(B312&lt;&gt;"",SUBTOTAL(3,$B$8:B312),0)</f>
        <v>305</v>
      </c>
      <c r="B312" s="101" t="s">
        <v>291</v>
      </c>
      <c r="C312" s="64" t="s">
        <v>69</v>
      </c>
      <c r="D312" s="65" t="s">
        <v>383</v>
      </c>
      <c r="E312" s="66" t="s">
        <v>384</v>
      </c>
      <c r="F312" s="64">
        <v>11</v>
      </c>
      <c r="G312" s="67" t="s">
        <v>140</v>
      </c>
      <c r="H312" s="68">
        <v>3.4</v>
      </c>
      <c r="I312" s="69">
        <v>102500</v>
      </c>
      <c r="J312" s="70">
        <f t="shared" si="14"/>
        <v>348500</v>
      </c>
      <c r="K312" s="70"/>
      <c r="L312" s="70">
        <f t="shared" si="15"/>
        <v>348500</v>
      </c>
      <c r="M312" s="64" t="s">
        <v>447</v>
      </c>
      <c r="N312" s="64" t="s">
        <v>105</v>
      </c>
      <c r="O312" s="67" t="s">
        <v>490</v>
      </c>
      <c r="P312" s="67" t="s">
        <v>1</v>
      </c>
    </row>
    <row r="313" spans="1:16" s="71" customFormat="1" ht="25.75" customHeight="1" x14ac:dyDescent="0.35">
      <c r="A313" s="64">
        <f>IF(B313&lt;&gt;"",SUBTOTAL(3,$B$8:B313),0)</f>
        <v>306</v>
      </c>
      <c r="B313" s="101" t="s">
        <v>170</v>
      </c>
      <c r="C313" s="64" t="s">
        <v>69</v>
      </c>
      <c r="D313" s="65" t="s">
        <v>71</v>
      </c>
      <c r="E313" s="66" t="s">
        <v>194</v>
      </c>
      <c r="F313" s="64">
        <v>11</v>
      </c>
      <c r="G313" s="67" t="s">
        <v>204</v>
      </c>
      <c r="H313" s="68">
        <v>5</v>
      </c>
      <c r="I313" s="69">
        <v>102500</v>
      </c>
      <c r="J313" s="70">
        <f t="shared" si="14"/>
        <v>512500</v>
      </c>
      <c r="K313" s="70"/>
      <c r="L313" s="70">
        <f t="shared" si="15"/>
        <v>512500</v>
      </c>
      <c r="M313" s="64" t="s">
        <v>412</v>
      </c>
      <c r="N313" s="64" t="s">
        <v>454</v>
      </c>
      <c r="O313" s="67" t="s">
        <v>459</v>
      </c>
      <c r="P313" s="67" t="s">
        <v>1</v>
      </c>
    </row>
    <row r="314" spans="1:16" s="71" customFormat="1" ht="25.75" customHeight="1" x14ac:dyDescent="0.35">
      <c r="A314" s="64">
        <f>IF(B314&lt;&gt;"",SUBTOTAL(3,$B$8:B314),0)</f>
        <v>307</v>
      </c>
      <c r="B314" s="101" t="s">
        <v>292</v>
      </c>
      <c r="C314" s="64" t="s">
        <v>69</v>
      </c>
      <c r="D314" s="65" t="s">
        <v>385</v>
      </c>
      <c r="E314" s="66" t="s">
        <v>386</v>
      </c>
      <c r="F314" s="64">
        <v>11</v>
      </c>
      <c r="G314" s="67" t="s">
        <v>204</v>
      </c>
      <c r="H314" s="68">
        <v>30</v>
      </c>
      <c r="I314" s="69">
        <v>102500</v>
      </c>
      <c r="J314" s="70">
        <f t="shared" si="14"/>
        <v>3075000</v>
      </c>
      <c r="K314" s="70"/>
      <c r="L314" s="70">
        <f t="shared" si="15"/>
        <v>3075000</v>
      </c>
      <c r="M314" s="64" t="s">
        <v>448</v>
      </c>
      <c r="N314" s="64" t="s">
        <v>103</v>
      </c>
      <c r="O314" s="67" t="s">
        <v>491</v>
      </c>
      <c r="P314" s="67" t="s">
        <v>1</v>
      </c>
    </row>
    <row r="315" spans="1:16" s="71" customFormat="1" ht="25.75" customHeight="1" x14ac:dyDescent="0.35">
      <c r="A315" s="64">
        <f>IF(B315&lt;&gt;"",SUBTOTAL(3,$B$8:B315),0)</f>
        <v>308</v>
      </c>
      <c r="B315" s="101" t="s">
        <v>292</v>
      </c>
      <c r="C315" s="64" t="s">
        <v>69</v>
      </c>
      <c r="D315" s="65" t="s">
        <v>385</v>
      </c>
      <c r="E315" s="66" t="s">
        <v>386</v>
      </c>
      <c r="F315" s="64">
        <v>11</v>
      </c>
      <c r="G315" s="67" t="s">
        <v>204</v>
      </c>
      <c r="H315" s="68">
        <v>2.1</v>
      </c>
      <c r="I315" s="69">
        <v>102500</v>
      </c>
      <c r="J315" s="70">
        <f t="shared" si="14"/>
        <v>215250</v>
      </c>
      <c r="K315" s="70"/>
      <c r="L315" s="70">
        <f t="shared" si="15"/>
        <v>215250</v>
      </c>
      <c r="M315" s="64" t="s">
        <v>448</v>
      </c>
      <c r="N315" s="64" t="s">
        <v>104</v>
      </c>
      <c r="O315" s="67" t="s">
        <v>491</v>
      </c>
      <c r="P315" s="67" t="s">
        <v>1</v>
      </c>
    </row>
    <row r="316" spans="1:16" s="71" customFormat="1" ht="25.75" customHeight="1" x14ac:dyDescent="0.35">
      <c r="A316" s="64">
        <f>IF(B316&lt;&gt;"",SUBTOTAL(3,$B$8:B316),0)</f>
        <v>309</v>
      </c>
      <c r="B316" s="101" t="s">
        <v>292</v>
      </c>
      <c r="C316" s="64" t="s">
        <v>69</v>
      </c>
      <c r="D316" s="65" t="s">
        <v>385</v>
      </c>
      <c r="E316" s="66" t="s">
        <v>386</v>
      </c>
      <c r="F316" s="64">
        <v>11</v>
      </c>
      <c r="G316" s="67" t="s">
        <v>204</v>
      </c>
      <c r="H316" s="68">
        <v>5.2</v>
      </c>
      <c r="I316" s="69">
        <v>102500</v>
      </c>
      <c r="J316" s="70">
        <f t="shared" si="14"/>
        <v>533000</v>
      </c>
      <c r="K316" s="70"/>
      <c r="L316" s="70">
        <f t="shared" si="15"/>
        <v>533000</v>
      </c>
      <c r="M316" s="64" t="s">
        <v>448</v>
      </c>
      <c r="N316" s="64" t="s">
        <v>105</v>
      </c>
      <c r="O316" s="67" t="s">
        <v>491</v>
      </c>
      <c r="P316" s="67" t="s">
        <v>1</v>
      </c>
    </row>
    <row r="317" spans="1:16" s="71" customFormat="1" ht="25.75" customHeight="1" x14ac:dyDescent="0.35">
      <c r="A317" s="64">
        <f>IF(B317&lt;&gt;"",SUBTOTAL(3,$B$8:B317),0)</f>
        <v>310</v>
      </c>
      <c r="B317" s="101" t="s">
        <v>293</v>
      </c>
      <c r="C317" s="64" t="s">
        <v>69</v>
      </c>
      <c r="D317" s="65" t="s">
        <v>387</v>
      </c>
      <c r="E317" s="66" t="s">
        <v>364</v>
      </c>
      <c r="F317" s="64">
        <v>11</v>
      </c>
      <c r="G317" s="67" t="s">
        <v>204</v>
      </c>
      <c r="H317" s="68">
        <v>5</v>
      </c>
      <c r="I317" s="69">
        <v>102500</v>
      </c>
      <c r="J317" s="70">
        <f t="shared" si="14"/>
        <v>512500</v>
      </c>
      <c r="K317" s="70"/>
      <c r="L317" s="70">
        <f t="shared" si="15"/>
        <v>512500</v>
      </c>
      <c r="M317" s="64" t="s">
        <v>412</v>
      </c>
      <c r="N317" s="64" t="s">
        <v>454</v>
      </c>
      <c r="O317" s="67" t="s">
        <v>459</v>
      </c>
      <c r="P317" s="67" t="s">
        <v>1</v>
      </c>
    </row>
    <row r="318" spans="1:16" s="71" customFormat="1" ht="25.75" customHeight="1" x14ac:dyDescent="0.35">
      <c r="A318" s="64">
        <f>IF(B318&lt;&gt;"",SUBTOTAL(3,$B$8:B318),0)</f>
        <v>311</v>
      </c>
      <c r="B318" s="101" t="s">
        <v>294</v>
      </c>
      <c r="C318" s="64" t="s">
        <v>69</v>
      </c>
      <c r="D318" s="65" t="s">
        <v>388</v>
      </c>
      <c r="E318" s="66" t="s">
        <v>389</v>
      </c>
      <c r="F318" s="64">
        <v>11</v>
      </c>
      <c r="G318" s="67" t="s">
        <v>206</v>
      </c>
      <c r="H318" s="68">
        <v>25</v>
      </c>
      <c r="I318" s="69">
        <v>102500</v>
      </c>
      <c r="J318" s="70">
        <f t="shared" si="14"/>
        <v>2562500</v>
      </c>
      <c r="K318" s="70"/>
      <c r="L318" s="70">
        <f t="shared" si="15"/>
        <v>2562500</v>
      </c>
      <c r="M318" s="64" t="s">
        <v>412</v>
      </c>
      <c r="N318" s="64" t="s">
        <v>454</v>
      </c>
      <c r="O318" s="67" t="s">
        <v>459</v>
      </c>
      <c r="P318" s="67" t="s">
        <v>1</v>
      </c>
    </row>
    <row r="319" spans="1:16" s="71" customFormat="1" ht="25.75" customHeight="1" x14ac:dyDescent="0.35">
      <c r="A319" s="64">
        <f>IF(B319&lt;&gt;"",SUBTOTAL(3,$B$8:B319),0)</f>
        <v>312</v>
      </c>
      <c r="B319" s="101" t="s">
        <v>294</v>
      </c>
      <c r="C319" s="64" t="s">
        <v>69</v>
      </c>
      <c r="D319" s="65" t="s">
        <v>388</v>
      </c>
      <c r="E319" s="66" t="s">
        <v>389</v>
      </c>
      <c r="F319" s="64">
        <v>11</v>
      </c>
      <c r="G319" s="67" t="s">
        <v>206</v>
      </c>
      <c r="H319" s="68">
        <v>34.799999999999997</v>
      </c>
      <c r="I319" s="69">
        <v>102500</v>
      </c>
      <c r="J319" s="70">
        <f t="shared" si="14"/>
        <v>3566999.9999999995</v>
      </c>
      <c r="K319" s="70"/>
      <c r="L319" s="70">
        <f t="shared" si="15"/>
        <v>3566999.9999999995</v>
      </c>
      <c r="M319" s="64" t="s">
        <v>412</v>
      </c>
      <c r="N319" s="64" t="s">
        <v>456</v>
      </c>
      <c r="O319" s="67" t="s">
        <v>459</v>
      </c>
      <c r="P319" s="67" t="s">
        <v>1</v>
      </c>
    </row>
    <row r="320" spans="1:16" s="71" customFormat="1" ht="25.75" customHeight="1" x14ac:dyDescent="0.35">
      <c r="A320" s="64">
        <f>IF(B320&lt;&gt;"",SUBTOTAL(3,$B$8:B320),0)</f>
        <v>313</v>
      </c>
      <c r="B320" s="101" t="s">
        <v>171</v>
      </c>
      <c r="C320" s="64" t="s">
        <v>69</v>
      </c>
      <c r="D320" s="65" t="s">
        <v>84</v>
      </c>
      <c r="E320" s="66" t="s">
        <v>205</v>
      </c>
      <c r="F320" s="64">
        <v>11</v>
      </c>
      <c r="G320" s="67" t="s">
        <v>206</v>
      </c>
      <c r="H320" s="68">
        <v>25</v>
      </c>
      <c r="I320" s="69">
        <v>102500</v>
      </c>
      <c r="J320" s="70">
        <f t="shared" si="14"/>
        <v>2562500</v>
      </c>
      <c r="K320" s="70"/>
      <c r="L320" s="70">
        <f t="shared" si="15"/>
        <v>2562500</v>
      </c>
      <c r="M320" s="64" t="s">
        <v>412</v>
      </c>
      <c r="N320" s="64" t="s">
        <v>454</v>
      </c>
      <c r="O320" s="67" t="s">
        <v>459</v>
      </c>
      <c r="P320" s="67" t="s">
        <v>1</v>
      </c>
    </row>
    <row r="321" spans="1:16" s="71" customFormat="1" ht="25.75" customHeight="1" x14ac:dyDescent="0.35">
      <c r="A321" s="64">
        <f>IF(B321&lt;&gt;"",SUBTOTAL(3,$B$8:B321),0)</f>
        <v>314</v>
      </c>
      <c r="B321" s="101" t="s">
        <v>295</v>
      </c>
      <c r="C321" s="64" t="s">
        <v>69</v>
      </c>
      <c r="D321" s="65" t="s">
        <v>373</v>
      </c>
      <c r="E321" s="66" t="s">
        <v>95</v>
      </c>
      <c r="F321" s="64">
        <v>11</v>
      </c>
      <c r="G321" s="67" t="s">
        <v>151</v>
      </c>
      <c r="H321" s="68">
        <v>30</v>
      </c>
      <c r="I321" s="69">
        <v>102500</v>
      </c>
      <c r="J321" s="70">
        <f t="shared" si="14"/>
        <v>3075000</v>
      </c>
      <c r="K321" s="70"/>
      <c r="L321" s="70">
        <f t="shared" si="15"/>
        <v>3075000</v>
      </c>
      <c r="M321" s="64" t="s">
        <v>449</v>
      </c>
      <c r="N321" s="64" t="s">
        <v>103</v>
      </c>
      <c r="O321" s="67" t="s">
        <v>492</v>
      </c>
      <c r="P321" s="67" t="s">
        <v>1</v>
      </c>
    </row>
    <row r="322" spans="1:16" s="71" customFormat="1" ht="25.75" customHeight="1" x14ac:dyDescent="0.35">
      <c r="A322" s="64">
        <f>IF(B322&lt;&gt;"",SUBTOTAL(3,$B$8:B322),0)</f>
        <v>315</v>
      </c>
      <c r="B322" s="101" t="s">
        <v>295</v>
      </c>
      <c r="C322" s="64" t="s">
        <v>69</v>
      </c>
      <c r="D322" s="65" t="s">
        <v>373</v>
      </c>
      <c r="E322" s="66" t="s">
        <v>95</v>
      </c>
      <c r="F322" s="64">
        <v>11</v>
      </c>
      <c r="G322" s="67" t="s">
        <v>151</v>
      </c>
      <c r="H322" s="68">
        <v>2.4</v>
      </c>
      <c r="I322" s="69">
        <v>102500</v>
      </c>
      <c r="J322" s="70">
        <f t="shared" si="14"/>
        <v>246000</v>
      </c>
      <c r="K322" s="70"/>
      <c r="L322" s="70">
        <f t="shared" si="15"/>
        <v>246000</v>
      </c>
      <c r="M322" s="64" t="s">
        <v>449</v>
      </c>
      <c r="N322" s="64" t="s">
        <v>104</v>
      </c>
      <c r="O322" s="67" t="s">
        <v>492</v>
      </c>
      <c r="P322" s="67" t="s">
        <v>1</v>
      </c>
    </row>
    <row r="323" spans="1:16" s="71" customFormat="1" ht="25.75" customHeight="1" x14ac:dyDescent="0.35">
      <c r="A323" s="64">
        <f>IF(B323&lt;&gt;"",SUBTOTAL(3,$B$8:B323),0)</f>
        <v>316</v>
      </c>
      <c r="B323" s="101" t="s">
        <v>295</v>
      </c>
      <c r="C323" s="64" t="s">
        <v>69</v>
      </c>
      <c r="D323" s="65" t="s">
        <v>373</v>
      </c>
      <c r="E323" s="66" t="s">
        <v>95</v>
      </c>
      <c r="F323" s="64">
        <v>11</v>
      </c>
      <c r="G323" s="67" t="s">
        <v>151</v>
      </c>
      <c r="H323" s="68">
        <v>5.9</v>
      </c>
      <c r="I323" s="69">
        <v>102500</v>
      </c>
      <c r="J323" s="70">
        <f t="shared" si="14"/>
        <v>604750</v>
      </c>
      <c r="K323" s="70"/>
      <c r="L323" s="70">
        <f t="shared" si="15"/>
        <v>604750</v>
      </c>
      <c r="M323" s="64" t="s">
        <v>449</v>
      </c>
      <c r="N323" s="64" t="s">
        <v>105</v>
      </c>
      <c r="O323" s="67" t="s">
        <v>492</v>
      </c>
      <c r="P323" s="67" t="s">
        <v>1</v>
      </c>
    </row>
    <row r="324" spans="1:16" s="71" customFormat="1" ht="25.75" customHeight="1" x14ac:dyDescent="0.35">
      <c r="A324" s="64">
        <f>IF(B324&lt;&gt;"",SUBTOTAL(3,$B$8:B324),0)</f>
        <v>317</v>
      </c>
      <c r="B324" s="101" t="s">
        <v>296</v>
      </c>
      <c r="C324" s="64" t="s">
        <v>69</v>
      </c>
      <c r="D324" s="65" t="s">
        <v>366</v>
      </c>
      <c r="E324" s="66" t="s">
        <v>96</v>
      </c>
      <c r="F324" s="64">
        <v>12</v>
      </c>
      <c r="G324" s="67" t="s">
        <v>390</v>
      </c>
      <c r="H324" s="68">
        <v>1.6</v>
      </c>
      <c r="I324" s="69">
        <v>102500</v>
      </c>
      <c r="J324" s="70">
        <f t="shared" ref="J324:J340" si="16">I324*H324</f>
        <v>164000</v>
      </c>
      <c r="K324" s="70"/>
      <c r="L324" s="70">
        <f t="shared" ref="L324:L340" si="17">J324-K324</f>
        <v>164000</v>
      </c>
      <c r="M324" s="64" t="s">
        <v>411</v>
      </c>
      <c r="N324" s="64" t="s">
        <v>456</v>
      </c>
      <c r="O324" s="67" t="s">
        <v>458</v>
      </c>
      <c r="P324" s="67" t="s">
        <v>1</v>
      </c>
    </row>
    <row r="325" spans="1:16" s="71" customFormat="1" ht="25.75" customHeight="1" x14ac:dyDescent="0.35">
      <c r="A325" s="64">
        <f>IF(B325&lt;&gt;"",SUBTOTAL(3,$B$8:B325),0)</f>
        <v>318</v>
      </c>
      <c r="B325" s="101" t="s">
        <v>297</v>
      </c>
      <c r="C325" s="64" t="s">
        <v>69</v>
      </c>
      <c r="D325" s="65" t="s">
        <v>391</v>
      </c>
      <c r="E325" s="66" t="s">
        <v>384</v>
      </c>
      <c r="F325" s="64">
        <v>12</v>
      </c>
      <c r="G325" s="67" t="s">
        <v>392</v>
      </c>
      <c r="H325" s="68">
        <v>10</v>
      </c>
      <c r="I325" s="69">
        <v>102500</v>
      </c>
      <c r="J325" s="70">
        <f t="shared" si="16"/>
        <v>1025000</v>
      </c>
      <c r="K325" s="70"/>
      <c r="L325" s="70">
        <f t="shared" si="17"/>
        <v>1025000</v>
      </c>
      <c r="M325" s="64" t="s">
        <v>411</v>
      </c>
      <c r="N325" s="64" t="s">
        <v>454</v>
      </c>
      <c r="O325" s="67" t="s">
        <v>458</v>
      </c>
      <c r="P325" s="67" t="s">
        <v>1</v>
      </c>
    </row>
    <row r="326" spans="1:16" s="71" customFormat="1" ht="25.75" customHeight="1" x14ac:dyDescent="0.35">
      <c r="A326" s="64">
        <f>IF(B326&lt;&gt;"",SUBTOTAL(3,$B$8:B326),0)</f>
        <v>319</v>
      </c>
      <c r="B326" s="101" t="s">
        <v>297</v>
      </c>
      <c r="C326" s="64" t="s">
        <v>69</v>
      </c>
      <c r="D326" s="65" t="s">
        <v>391</v>
      </c>
      <c r="E326" s="66" t="s">
        <v>384</v>
      </c>
      <c r="F326" s="64">
        <v>12</v>
      </c>
      <c r="G326" s="67" t="s">
        <v>392</v>
      </c>
      <c r="H326" s="68">
        <v>1.4</v>
      </c>
      <c r="I326" s="69">
        <v>102500</v>
      </c>
      <c r="J326" s="70">
        <f t="shared" si="16"/>
        <v>143500</v>
      </c>
      <c r="K326" s="70"/>
      <c r="L326" s="70">
        <f t="shared" si="17"/>
        <v>143500</v>
      </c>
      <c r="M326" s="64" t="s">
        <v>411</v>
      </c>
      <c r="N326" s="64" t="s">
        <v>456</v>
      </c>
      <c r="O326" s="67" t="s">
        <v>458</v>
      </c>
      <c r="P326" s="67" t="s">
        <v>1</v>
      </c>
    </row>
    <row r="327" spans="1:16" s="71" customFormat="1" ht="25.75" customHeight="1" x14ac:dyDescent="0.35">
      <c r="A327" s="64">
        <f>IF(B327&lt;&gt;"",SUBTOTAL(3,$B$8:B327),0)</f>
        <v>320</v>
      </c>
      <c r="B327" s="101" t="s">
        <v>298</v>
      </c>
      <c r="C327" s="64" t="s">
        <v>69</v>
      </c>
      <c r="D327" s="65" t="s">
        <v>393</v>
      </c>
      <c r="E327" s="66" t="s">
        <v>87</v>
      </c>
      <c r="F327" s="64">
        <v>12</v>
      </c>
      <c r="G327" s="67" t="s">
        <v>394</v>
      </c>
      <c r="H327" s="68">
        <v>10</v>
      </c>
      <c r="I327" s="69">
        <v>102500</v>
      </c>
      <c r="J327" s="70">
        <f t="shared" si="16"/>
        <v>1025000</v>
      </c>
      <c r="K327" s="70"/>
      <c r="L327" s="70">
        <f t="shared" si="17"/>
        <v>1025000</v>
      </c>
      <c r="M327" s="64" t="s">
        <v>411</v>
      </c>
      <c r="N327" s="64" t="s">
        <v>454</v>
      </c>
      <c r="O327" s="67" t="s">
        <v>458</v>
      </c>
      <c r="P327" s="67" t="s">
        <v>1</v>
      </c>
    </row>
    <row r="328" spans="1:16" s="71" customFormat="1" ht="25.75" customHeight="1" x14ac:dyDescent="0.35">
      <c r="A328" s="64">
        <f>IF(B328&lt;&gt;"",SUBTOTAL(3,$B$8:B328),0)</f>
        <v>321</v>
      </c>
      <c r="B328" s="101" t="s">
        <v>298</v>
      </c>
      <c r="C328" s="64" t="s">
        <v>69</v>
      </c>
      <c r="D328" s="65" t="s">
        <v>393</v>
      </c>
      <c r="E328" s="66" t="s">
        <v>87</v>
      </c>
      <c r="F328" s="64">
        <v>12</v>
      </c>
      <c r="G328" s="67" t="s">
        <v>394</v>
      </c>
      <c r="H328" s="68">
        <v>1.4</v>
      </c>
      <c r="I328" s="69">
        <v>102500</v>
      </c>
      <c r="J328" s="70">
        <f t="shared" si="16"/>
        <v>143500</v>
      </c>
      <c r="K328" s="70"/>
      <c r="L328" s="70">
        <f t="shared" si="17"/>
        <v>143500</v>
      </c>
      <c r="M328" s="64" t="s">
        <v>411</v>
      </c>
      <c r="N328" s="64" t="s">
        <v>456</v>
      </c>
      <c r="O328" s="67" t="s">
        <v>458</v>
      </c>
      <c r="P328" s="67" t="s">
        <v>1</v>
      </c>
    </row>
    <row r="329" spans="1:16" s="71" customFormat="1" ht="25.75" customHeight="1" x14ac:dyDescent="0.35">
      <c r="A329" s="64">
        <f>IF(B329&lt;&gt;"",SUBTOTAL(3,$B$8:B329),0)</f>
        <v>322</v>
      </c>
      <c r="B329" s="101" t="s">
        <v>299</v>
      </c>
      <c r="C329" s="64" t="s">
        <v>69</v>
      </c>
      <c r="D329" s="65" t="s">
        <v>332</v>
      </c>
      <c r="E329" s="66" t="s">
        <v>199</v>
      </c>
      <c r="F329" s="64">
        <v>14</v>
      </c>
      <c r="G329" s="67" t="s">
        <v>395</v>
      </c>
      <c r="H329" s="68">
        <v>6</v>
      </c>
      <c r="I329" s="69">
        <v>102500</v>
      </c>
      <c r="J329" s="70">
        <f t="shared" si="16"/>
        <v>615000</v>
      </c>
      <c r="K329" s="70"/>
      <c r="L329" s="70">
        <f t="shared" si="17"/>
        <v>615000</v>
      </c>
      <c r="M329" s="64" t="s">
        <v>411</v>
      </c>
      <c r="N329" s="64" t="s">
        <v>454</v>
      </c>
      <c r="O329" s="67" t="s">
        <v>458</v>
      </c>
      <c r="P329" s="67" t="s">
        <v>1</v>
      </c>
    </row>
    <row r="330" spans="1:16" s="71" customFormat="1" ht="25.75" customHeight="1" x14ac:dyDescent="0.35">
      <c r="A330" s="64">
        <f>IF(B330&lt;&gt;"",SUBTOTAL(3,$B$8:B330),0)</f>
        <v>323</v>
      </c>
      <c r="B330" s="101" t="s">
        <v>300</v>
      </c>
      <c r="C330" s="64" t="s">
        <v>69</v>
      </c>
      <c r="D330" s="65" t="s">
        <v>396</v>
      </c>
      <c r="E330" s="66" t="s">
        <v>397</v>
      </c>
      <c r="F330" s="64">
        <v>14</v>
      </c>
      <c r="G330" s="67" t="s">
        <v>395</v>
      </c>
      <c r="H330" s="68">
        <v>4</v>
      </c>
      <c r="I330" s="69">
        <v>102500</v>
      </c>
      <c r="J330" s="70">
        <f t="shared" si="16"/>
        <v>410000</v>
      </c>
      <c r="K330" s="70"/>
      <c r="L330" s="70">
        <f t="shared" si="17"/>
        <v>410000</v>
      </c>
      <c r="M330" s="64" t="s">
        <v>411</v>
      </c>
      <c r="N330" s="64" t="s">
        <v>454</v>
      </c>
      <c r="O330" s="67" t="s">
        <v>458</v>
      </c>
      <c r="P330" s="67" t="s">
        <v>1</v>
      </c>
    </row>
    <row r="331" spans="1:16" s="71" customFormat="1" ht="25.75" customHeight="1" x14ac:dyDescent="0.35">
      <c r="A331" s="64">
        <f>IF(B331&lt;&gt;"",SUBTOTAL(3,$B$8:B331),0)</f>
        <v>324</v>
      </c>
      <c r="B331" s="101" t="s">
        <v>300</v>
      </c>
      <c r="C331" s="64" t="s">
        <v>69</v>
      </c>
      <c r="D331" s="65" t="s">
        <v>396</v>
      </c>
      <c r="E331" s="66" t="s">
        <v>397</v>
      </c>
      <c r="F331" s="64">
        <v>14</v>
      </c>
      <c r="G331" s="67" t="s">
        <v>395</v>
      </c>
      <c r="H331" s="68">
        <v>1</v>
      </c>
      <c r="I331" s="69">
        <v>102500</v>
      </c>
      <c r="J331" s="70">
        <f t="shared" si="16"/>
        <v>102500</v>
      </c>
      <c r="K331" s="70"/>
      <c r="L331" s="70">
        <f t="shared" si="17"/>
        <v>102500</v>
      </c>
      <c r="M331" s="64" t="s">
        <v>411</v>
      </c>
      <c r="N331" s="64" t="s">
        <v>456</v>
      </c>
      <c r="O331" s="67" t="s">
        <v>458</v>
      </c>
      <c r="P331" s="67" t="s">
        <v>1</v>
      </c>
    </row>
    <row r="332" spans="1:16" s="71" customFormat="1" ht="25.75" customHeight="1" x14ac:dyDescent="0.35">
      <c r="A332" s="64">
        <f>IF(B332&lt;&gt;"",SUBTOTAL(3,$B$8:B332),0)</f>
        <v>325</v>
      </c>
      <c r="B332" s="101" t="s">
        <v>301</v>
      </c>
      <c r="C332" s="64" t="s">
        <v>69</v>
      </c>
      <c r="D332" s="65" t="s">
        <v>398</v>
      </c>
      <c r="E332" s="66" t="s">
        <v>312</v>
      </c>
      <c r="F332" s="64">
        <v>14</v>
      </c>
      <c r="G332" s="67" t="s">
        <v>399</v>
      </c>
      <c r="H332" s="68">
        <v>0.4</v>
      </c>
      <c r="I332" s="69">
        <v>102500</v>
      </c>
      <c r="J332" s="70">
        <f t="shared" si="16"/>
        <v>41000</v>
      </c>
      <c r="K332" s="70"/>
      <c r="L332" s="70">
        <f t="shared" si="17"/>
        <v>41000</v>
      </c>
      <c r="M332" s="64" t="s">
        <v>411</v>
      </c>
      <c r="N332" s="64" t="s">
        <v>456</v>
      </c>
      <c r="O332" s="67" t="s">
        <v>458</v>
      </c>
      <c r="P332" s="67" t="s">
        <v>1</v>
      </c>
    </row>
    <row r="333" spans="1:16" s="71" customFormat="1" ht="25.75" customHeight="1" x14ac:dyDescent="0.35">
      <c r="A333" s="64">
        <f>IF(B333&lt;&gt;"",SUBTOTAL(3,$B$8:B333),0)</f>
        <v>326</v>
      </c>
      <c r="B333" s="101" t="s">
        <v>302</v>
      </c>
      <c r="C333" s="64" t="s">
        <v>69</v>
      </c>
      <c r="D333" s="65" t="s">
        <v>400</v>
      </c>
      <c r="E333" s="66" t="s">
        <v>401</v>
      </c>
      <c r="F333" s="64">
        <v>14</v>
      </c>
      <c r="G333" s="67" t="s">
        <v>399</v>
      </c>
      <c r="H333" s="68">
        <v>10</v>
      </c>
      <c r="I333" s="69">
        <v>102500</v>
      </c>
      <c r="J333" s="70">
        <f t="shared" si="16"/>
        <v>1025000</v>
      </c>
      <c r="K333" s="70"/>
      <c r="L333" s="70">
        <f t="shared" si="17"/>
        <v>1025000</v>
      </c>
      <c r="M333" s="64" t="s">
        <v>413</v>
      </c>
      <c r="N333" s="64" t="s">
        <v>454</v>
      </c>
      <c r="O333" s="67" t="s">
        <v>460</v>
      </c>
      <c r="P333" s="67" t="s">
        <v>1</v>
      </c>
    </row>
    <row r="334" spans="1:16" s="71" customFormat="1" ht="25.75" customHeight="1" x14ac:dyDescent="0.35">
      <c r="A334" s="64">
        <f>IF(B334&lt;&gt;"",SUBTOTAL(3,$B$8:B334),0)</f>
        <v>327</v>
      </c>
      <c r="B334" s="101" t="s">
        <v>303</v>
      </c>
      <c r="C334" s="64" t="s">
        <v>69</v>
      </c>
      <c r="D334" s="65" t="s">
        <v>402</v>
      </c>
      <c r="E334" s="66" t="s">
        <v>202</v>
      </c>
      <c r="F334" s="64">
        <v>14</v>
      </c>
      <c r="G334" s="67" t="s">
        <v>403</v>
      </c>
      <c r="H334" s="68">
        <v>10</v>
      </c>
      <c r="I334" s="69">
        <v>102500</v>
      </c>
      <c r="J334" s="70">
        <f t="shared" si="16"/>
        <v>1025000</v>
      </c>
      <c r="K334" s="70"/>
      <c r="L334" s="70">
        <f t="shared" si="17"/>
        <v>1025000</v>
      </c>
      <c r="M334" s="64" t="s">
        <v>413</v>
      </c>
      <c r="N334" s="64" t="s">
        <v>454</v>
      </c>
      <c r="O334" s="67" t="s">
        <v>460</v>
      </c>
      <c r="P334" s="67" t="s">
        <v>1</v>
      </c>
    </row>
    <row r="335" spans="1:16" s="71" customFormat="1" ht="25.75" customHeight="1" x14ac:dyDescent="0.35">
      <c r="A335" s="64">
        <f>IF(B335&lt;&gt;"",SUBTOTAL(3,$B$8:B335),0)</f>
        <v>328</v>
      </c>
      <c r="B335" s="101" t="s">
        <v>304</v>
      </c>
      <c r="C335" s="64" t="s">
        <v>69</v>
      </c>
      <c r="D335" s="65" t="s">
        <v>404</v>
      </c>
      <c r="E335" s="66" t="s">
        <v>405</v>
      </c>
      <c r="F335" s="64">
        <v>33</v>
      </c>
      <c r="G335" s="67" t="s">
        <v>406</v>
      </c>
      <c r="H335" s="68">
        <v>30</v>
      </c>
      <c r="I335" s="69">
        <v>102500</v>
      </c>
      <c r="J335" s="70">
        <f t="shared" si="16"/>
        <v>3075000</v>
      </c>
      <c r="K335" s="70"/>
      <c r="L335" s="70">
        <f t="shared" si="17"/>
        <v>3075000</v>
      </c>
      <c r="M335" s="64" t="s">
        <v>450</v>
      </c>
      <c r="N335" s="64" t="s">
        <v>103</v>
      </c>
      <c r="O335" s="67" t="s">
        <v>493</v>
      </c>
      <c r="P335" s="67" t="s">
        <v>1</v>
      </c>
    </row>
    <row r="336" spans="1:16" s="71" customFormat="1" ht="25.75" customHeight="1" x14ac:dyDescent="0.35">
      <c r="A336" s="64">
        <f>IF(B336&lt;&gt;"",SUBTOTAL(3,$B$8:B336),0)</f>
        <v>329</v>
      </c>
      <c r="B336" s="101" t="s">
        <v>304</v>
      </c>
      <c r="C336" s="64" t="s">
        <v>69</v>
      </c>
      <c r="D336" s="65" t="s">
        <v>404</v>
      </c>
      <c r="E336" s="66" t="s">
        <v>405</v>
      </c>
      <c r="F336" s="64">
        <v>33</v>
      </c>
      <c r="G336" s="67" t="s">
        <v>406</v>
      </c>
      <c r="H336" s="68">
        <v>2.4</v>
      </c>
      <c r="I336" s="69">
        <v>102500</v>
      </c>
      <c r="J336" s="70">
        <f t="shared" si="16"/>
        <v>246000</v>
      </c>
      <c r="K336" s="70"/>
      <c r="L336" s="70">
        <f t="shared" si="17"/>
        <v>246000</v>
      </c>
      <c r="M336" s="64" t="s">
        <v>450</v>
      </c>
      <c r="N336" s="64" t="s">
        <v>104</v>
      </c>
      <c r="O336" s="67" t="s">
        <v>493</v>
      </c>
      <c r="P336" s="67" t="s">
        <v>1</v>
      </c>
    </row>
    <row r="337" spans="1:16" s="71" customFormat="1" ht="25.75" customHeight="1" x14ac:dyDescent="0.35">
      <c r="A337" s="64">
        <f>IF(B337&lt;&gt;"",SUBTOTAL(3,$B$8:B337),0)</f>
        <v>330</v>
      </c>
      <c r="B337" s="101" t="s">
        <v>304</v>
      </c>
      <c r="C337" s="64" t="s">
        <v>69</v>
      </c>
      <c r="D337" s="65" t="s">
        <v>404</v>
      </c>
      <c r="E337" s="66" t="s">
        <v>405</v>
      </c>
      <c r="F337" s="64">
        <v>33</v>
      </c>
      <c r="G337" s="67" t="s">
        <v>406</v>
      </c>
      <c r="H337" s="68">
        <v>5.9</v>
      </c>
      <c r="I337" s="69">
        <v>102500</v>
      </c>
      <c r="J337" s="70">
        <f t="shared" si="16"/>
        <v>604750</v>
      </c>
      <c r="K337" s="70"/>
      <c r="L337" s="70">
        <f t="shared" si="17"/>
        <v>604750</v>
      </c>
      <c r="M337" s="64" t="s">
        <v>450</v>
      </c>
      <c r="N337" s="64" t="s">
        <v>105</v>
      </c>
      <c r="O337" s="67" t="s">
        <v>493</v>
      </c>
      <c r="P337" s="67" t="s">
        <v>1</v>
      </c>
    </row>
    <row r="338" spans="1:16" s="71" customFormat="1" ht="25.75" customHeight="1" x14ac:dyDescent="0.35">
      <c r="A338" s="64">
        <f>IF(B338&lt;&gt;"",SUBTOTAL(3,$B$8:B338),0)</f>
        <v>331</v>
      </c>
      <c r="B338" s="101" t="s">
        <v>305</v>
      </c>
      <c r="C338" s="64" t="s">
        <v>69</v>
      </c>
      <c r="D338" s="65" t="s">
        <v>407</v>
      </c>
      <c r="E338" s="66" t="s">
        <v>199</v>
      </c>
      <c r="F338" s="64">
        <v>33</v>
      </c>
      <c r="G338" s="67" t="s">
        <v>406</v>
      </c>
      <c r="H338" s="68">
        <v>30</v>
      </c>
      <c r="I338" s="69">
        <v>102500</v>
      </c>
      <c r="J338" s="70">
        <f t="shared" si="16"/>
        <v>3075000</v>
      </c>
      <c r="K338" s="70"/>
      <c r="L338" s="70">
        <f t="shared" si="17"/>
        <v>3075000</v>
      </c>
      <c r="M338" s="64" t="s">
        <v>451</v>
      </c>
      <c r="N338" s="64" t="s">
        <v>103</v>
      </c>
      <c r="O338" s="67" t="s">
        <v>494</v>
      </c>
      <c r="P338" s="67" t="s">
        <v>1</v>
      </c>
    </row>
    <row r="339" spans="1:16" s="71" customFormat="1" ht="25.75" customHeight="1" x14ac:dyDescent="0.35">
      <c r="A339" s="64">
        <f>IF(B339&lt;&gt;"",SUBTOTAL(3,$B$8:B339),0)</f>
        <v>332</v>
      </c>
      <c r="B339" s="101" t="s">
        <v>305</v>
      </c>
      <c r="C339" s="64" t="s">
        <v>69</v>
      </c>
      <c r="D339" s="65" t="s">
        <v>407</v>
      </c>
      <c r="E339" s="66" t="s">
        <v>199</v>
      </c>
      <c r="F339" s="64">
        <v>33</v>
      </c>
      <c r="G339" s="67" t="s">
        <v>406</v>
      </c>
      <c r="H339" s="68">
        <v>2.2000000000000002</v>
      </c>
      <c r="I339" s="69">
        <v>102500</v>
      </c>
      <c r="J339" s="70">
        <f t="shared" si="16"/>
        <v>225500.00000000003</v>
      </c>
      <c r="K339" s="70"/>
      <c r="L339" s="70">
        <f t="shared" si="17"/>
        <v>225500.00000000003</v>
      </c>
      <c r="M339" s="64" t="s">
        <v>451</v>
      </c>
      <c r="N339" s="64" t="s">
        <v>104</v>
      </c>
      <c r="O339" s="67" t="s">
        <v>494</v>
      </c>
      <c r="P339" s="67" t="s">
        <v>1</v>
      </c>
    </row>
    <row r="340" spans="1:16" s="71" customFormat="1" ht="25.75" customHeight="1" x14ac:dyDescent="0.35">
      <c r="A340" s="64">
        <f>IF(B340&lt;&gt;"",SUBTOTAL(3,$B$8:B340),0)</f>
        <v>333</v>
      </c>
      <c r="B340" s="101" t="s">
        <v>305</v>
      </c>
      <c r="C340" s="64" t="s">
        <v>69</v>
      </c>
      <c r="D340" s="65" t="s">
        <v>407</v>
      </c>
      <c r="E340" s="66" t="s">
        <v>199</v>
      </c>
      <c r="F340" s="64">
        <v>33</v>
      </c>
      <c r="G340" s="67" t="s">
        <v>406</v>
      </c>
      <c r="H340" s="68">
        <v>5.5</v>
      </c>
      <c r="I340" s="69">
        <v>102500</v>
      </c>
      <c r="J340" s="70">
        <f t="shared" si="16"/>
        <v>563750</v>
      </c>
      <c r="K340" s="70"/>
      <c r="L340" s="70">
        <f t="shared" si="17"/>
        <v>563750</v>
      </c>
      <c r="M340" s="64" t="s">
        <v>451</v>
      </c>
      <c r="N340" s="64" t="s">
        <v>105</v>
      </c>
      <c r="O340" s="67" t="s">
        <v>494</v>
      </c>
      <c r="P340" s="67" t="s">
        <v>1</v>
      </c>
    </row>
    <row r="341" spans="1:16" s="71" customFormat="1" ht="25.75" customHeight="1" x14ac:dyDescent="0.35">
      <c r="A341" s="64">
        <f>IF(B341&lt;&gt;"",SUBTOTAL(3,$B$8:B341),0)</f>
        <v>334</v>
      </c>
      <c r="B341" s="101" t="s">
        <v>306</v>
      </c>
      <c r="C341" s="64" t="s">
        <v>69</v>
      </c>
      <c r="D341" s="65" t="s">
        <v>408</v>
      </c>
      <c r="E341" s="66" t="s">
        <v>409</v>
      </c>
      <c r="F341" s="64">
        <v>33</v>
      </c>
      <c r="G341" s="67" t="s">
        <v>406</v>
      </c>
      <c r="H341" s="68">
        <v>30</v>
      </c>
      <c r="I341" s="69">
        <v>102500</v>
      </c>
      <c r="J341" s="70">
        <f t="shared" ref="J341:J346" si="18">I341*H341</f>
        <v>3075000</v>
      </c>
      <c r="K341" s="70"/>
      <c r="L341" s="70">
        <f t="shared" ref="L341:L346" si="19">J341-K341</f>
        <v>3075000</v>
      </c>
      <c r="M341" s="64" t="s">
        <v>452</v>
      </c>
      <c r="N341" s="64" t="s">
        <v>103</v>
      </c>
      <c r="O341" s="67" t="s">
        <v>495</v>
      </c>
      <c r="P341" s="67" t="s">
        <v>1</v>
      </c>
    </row>
    <row r="342" spans="1:16" s="71" customFormat="1" ht="25.75" customHeight="1" x14ac:dyDescent="0.35">
      <c r="A342" s="64">
        <f>IF(B342&lt;&gt;"",SUBTOTAL(3,$B$8:B342),0)</f>
        <v>335</v>
      </c>
      <c r="B342" s="101" t="s">
        <v>306</v>
      </c>
      <c r="C342" s="64" t="s">
        <v>69</v>
      </c>
      <c r="D342" s="65" t="s">
        <v>408</v>
      </c>
      <c r="E342" s="66" t="s">
        <v>409</v>
      </c>
      <c r="F342" s="64">
        <v>33</v>
      </c>
      <c r="G342" s="67" t="s">
        <v>406</v>
      </c>
      <c r="H342" s="68">
        <v>1.9</v>
      </c>
      <c r="I342" s="69">
        <v>102500</v>
      </c>
      <c r="J342" s="70">
        <f t="shared" si="18"/>
        <v>194750</v>
      </c>
      <c r="K342" s="70"/>
      <c r="L342" s="70">
        <f t="shared" si="19"/>
        <v>194750</v>
      </c>
      <c r="M342" s="64" t="s">
        <v>452</v>
      </c>
      <c r="N342" s="64" t="s">
        <v>104</v>
      </c>
      <c r="O342" s="67" t="s">
        <v>495</v>
      </c>
      <c r="P342" s="67" t="s">
        <v>1</v>
      </c>
    </row>
    <row r="343" spans="1:16" s="71" customFormat="1" ht="25.75" customHeight="1" x14ac:dyDescent="0.35">
      <c r="A343" s="64">
        <f>IF(B343&lt;&gt;"",SUBTOTAL(3,$B$8:B343),0)</f>
        <v>336</v>
      </c>
      <c r="B343" s="101" t="s">
        <v>306</v>
      </c>
      <c r="C343" s="64" t="s">
        <v>69</v>
      </c>
      <c r="D343" s="65" t="s">
        <v>408</v>
      </c>
      <c r="E343" s="66" t="s">
        <v>409</v>
      </c>
      <c r="F343" s="64">
        <v>33</v>
      </c>
      <c r="G343" s="67" t="s">
        <v>406</v>
      </c>
      <c r="H343" s="68">
        <v>4.8</v>
      </c>
      <c r="I343" s="69">
        <v>102500</v>
      </c>
      <c r="J343" s="70">
        <f t="shared" si="18"/>
        <v>492000</v>
      </c>
      <c r="K343" s="70"/>
      <c r="L343" s="70">
        <f t="shared" si="19"/>
        <v>492000</v>
      </c>
      <c r="M343" s="64" t="s">
        <v>452</v>
      </c>
      <c r="N343" s="64" t="s">
        <v>105</v>
      </c>
      <c r="O343" s="67" t="s">
        <v>495</v>
      </c>
      <c r="P343" s="67" t="s">
        <v>1</v>
      </c>
    </row>
    <row r="344" spans="1:16" s="71" customFormat="1" ht="25.75" customHeight="1" x14ac:dyDescent="0.35">
      <c r="A344" s="64">
        <f>IF(B344&lt;&gt;"",SUBTOTAL(3,$B$8:B344),0)</f>
        <v>337</v>
      </c>
      <c r="B344" s="101" t="s">
        <v>307</v>
      </c>
      <c r="C344" s="64" t="s">
        <v>69</v>
      </c>
      <c r="D344" s="65" t="s">
        <v>197</v>
      </c>
      <c r="E344" s="66" t="s">
        <v>410</v>
      </c>
      <c r="F344" s="64">
        <v>33</v>
      </c>
      <c r="G344" s="67" t="s">
        <v>406</v>
      </c>
      <c r="H344" s="68">
        <v>30</v>
      </c>
      <c r="I344" s="69">
        <v>102500</v>
      </c>
      <c r="J344" s="70">
        <f t="shared" si="18"/>
        <v>3075000</v>
      </c>
      <c r="K344" s="70"/>
      <c r="L344" s="70">
        <f t="shared" si="19"/>
        <v>3075000</v>
      </c>
      <c r="M344" s="64" t="s">
        <v>453</v>
      </c>
      <c r="N344" s="64" t="s">
        <v>103</v>
      </c>
      <c r="O344" s="67" t="s">
        <v>496</v>
      </c>
      <c r="P344" s="67" t="s">
        <v>1</v>
      </c>
    </row>
    <row r="345" spans="1:16" s="71" customFormat="1" ht="25.75" customHeight="1" x14ac:dyDescent="0.35">
      <c r="A345" s="64">
        <f>IF(B345&lt;&gt;"",SUBTOTAL(3,$B$8:B345),0)</f>
        <v>338</v>
      </c>
      <c r="B345" s="101" t="s">
        <v>307</v>
      </c>
      <c r="C345" s="64" t="s">
        <v>69</v>
      </c>
      <c r="D345" s="65" t="s">
        <v>197</v>
      </c>
      <c r="E345" s="66" t="s">
        <v>410</v>
      </c>
      <c r="F345" s="64">
        <v>33</v>
      </c>
      <c r="G345" s="67" t="s">
        <v>406</v>
      </c>
      <c r="H345" s="68">
        <v>2.4</v>
      </c>
      <c r="I345" s="69">
        <v>102500</v>
      </c>
      <c r="J345" s="70">
        <f t="shared" si="18"/>
        <v>246000</v>
      </c>
      <c r="K345" s="70"/>
      <c r="L345" s="70">
        <f t="shared" si="19"/>
        <v>246000</v>
      </c>
      <c r="M345" s="64" t="s">
        <v>453</v>
      </c>
      <c r="N345" s="64" t="s">
        <v>104</v>
      </c>
      <c r="O345" s="67" t="s">
        <v>496</v>
      </c>
      <c r="P345" s="67" t="s">
        <v>1</v>
      </c>
    </row>
    <row r="346" spans="1:16" s="71" customFormat="1" ht="25.75" customHeight="1" x14ac:dyDescent="0.35">
      <c r="A346" s="64">
        <f>IF(B346&lt;&gt;"",SUBTOTAL(3,$B$8:B346),0)</f>
        <v>339</v>
      </c>
      <c r="B346" s="101" t="s">
        <v>307</v>
      </c>
      <c r="C346" s="64" t="s">
        <v>69</v>
      </c>
      <c r="D346" s="65" t="s">
        <v>197</v>
      </c>
      <c r="E346" s="66" t="s">
        <v>410</v>
      </c>
      <c r="F346" s="64">
        <v>33</v>
      </c>
      <c r="G346" s="67" t="s">
        <v>406</v>
      </c>
      <c r="H346" s="68">
        <v>5.9</v>
      </c>
      <c r="I346" s="69">
        <v>102500</v>
      </c>
      <c r="J346" s="70">
        <f t="shared" si="18"/>
        <v>604750</v>
      </c>
      <c r="K346" s="70"/>
      <c r="L346" s="70">
        <f t="shared" si="19"/>
        <v>604750</v>
      </c>
      <c r="M346" s="64" t="s">
        <v>453</v>
      </c>
      <c r="N346" s="64" t="s">
        <v>105</v>
      </c>
      <c r="O346" s="67" t="s">
        <v>496</v>
      </c>
      <c r="P346" s="67" t="s">
        <v>1</v>
      </c>
    </row>
    <row r="347" spans="1:16" s="71" customFormat="1" ht="18" hidden="1" customHeight="1" x14ac:dyDescent="0.35">
      <c r="A347" s="72"/>
      <c r="B347" s="96"/>
      <c r="C347" s="72"/>
      <c r="D347" s="73"/>
      <c r="E347" s="74"/>
      <c r="F347" s="72"/>
      <c r="G347" s="75"/>
      <c r="H347" s="76"/>
      <c r="I347" s="77"/>
      <c r="J347" s="78"/>
      <c r="K347" s="78"/>
      <c r="L347" s="78"/>
      <c r="M347" s="72"/>
      <c r="N347" s="72"/>
      <c r="O347" s="75"/>
      <c r="P347" s="75"/>
    </row>
    <row r="348" spans="1:16" ht="21.75" customHeight="1" x14ac:dyDescent="0.35">
      <c r="A348" s="79"/>
      <c r="B348" s="97"/>
      <c r="C348" s="79"/>
      <c r="D348" s="80"/>
      <c r="E348" s="81"/>
      <c r="F348" s="79"/>
      <c r="G348" s="82" t="s">
        <v>15</v>
      </c>
      <c r="H348" s="18">
        <f>SUBTOTAL(9,H8:H347)</f>
        <v>4801.3999999999969</v>
      </c>
      <c r="I348" s="79"/>
      <c r="J348" s="83">
        <f>SUBTOTAL(9,J8:J347)</f>
        <v>492143500</v>
      </c>
      <c r="K348" s="84">
        <f>SUBTOTAL(9,K8:K347)</f>
        <v>2050000</v>
      </c>
      <c r="L348" s="83">
        <f>SUBTOTAL(9,L8:L347)</f>
        <v>490093500</v>
      </c>
      <c r="M348" s="79"/>
      <c r="N348" s="79"/>
      <c r="O348" s="85"/>
      <c r="P348" s="85"/>
    </row>
    <row r="350" spans="1:16" ht="20.25" customHeight="1" x14ac:dyDescent="0.35">
      <c r="D350" s="109" t="s">
        <v>19</v>
      </c>
      <c r="E350" s="109"/>
      <c r="F350" s="59" t="s">
        <v>20</v>
      </c>
      <c r="G350" s="86">
        <f>L348</f>
        <v>490093500</v>
      </c>
      <c r="H350" s="87" t="s">
        <v>21</v>
      </c>
    </row>
    <row r="351" spans="1:16" ht="20.25" customHeight="1" x14ac:dyDescent="0.35">
      <c r="D351" s="109" t="s">
        <v>22</v>
      </c>
      <c r="E351" s="109"/>
      <c r="F351" s="59" t="s">
        <v>20</v>
      </c>
      <c r="G351" s="110" t="str">
        <f>tien_so!C6</f>
        <v>Bốn trăm chín mươi triệu chín mươi ba ngàn năm trăm đồng./.</v>
      </c>
      <c r="H351" s="110"/>
      <c r="I351" s="110"/>
      <c r="J351" s="110"/>
      <c r="K351" s="110"/>
      <c r="L351" s="110"/>
      <c r="M351" s="110"/>
    </row>
    <row r="352" spans="1:16" ht="13.5" customHeight="1" x14ac:dyDescent="0.35">
      <c r="D352" s="59"/>
      <c r="E352" s="59"/>
      <c r="G352" s="88"/>
      <c r="H352" s="88"/>
      <c r="I352" s="88"/>
      <c r="J352" s="88"/>
      <c r="K352" s="88"/>
      <c r="L352" s="88"/>
      <c r="M352" s="88"/>
    </row>
    <row r="353" spans="10:12" x14ac:dyDescent="0.35">
      <c r="J353" s="89"/>
      <c r="K353" s="89"/>
      <c r="L353" s="89"/>
    </row>
  </sheetData>
  <autoFilter ref="A7:P357" xr:uid="{00000000-0009-0000-0000-000002000000}"/>
  <mergeCells count="7">
    <mergeCell ref="D350:E350"/>
    <mergeCell ref="D351:E351"/>
    <mergeCell ref="G351:M351"/>
    <mergeCell ref="A1:F1"/>
    <mergeCell ref="A2:F2"/>
    <mergeCell ref="A4:P4"/>
    <mergeCell ref="A5:P5"/>
  </mergeCells>
  <phoneticPr fontId="1" type="noConversion"/>
  <pageMargins left="0.32" right="0.22" top="0.63" bottom="0.68" header="0.45" footer="0.41"/>
  <pageSetup paperSize="9" scale="75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ngoai gio_II</vt:lpstr>
      <vt:lpstr>'ngoai gio_II'!Print_Area</vt:lpstr>
      <vt:lpstr>Tong_hop!Print_Area</vt:lpstr>
      <vt:lpstr>'ngoai gio_II'!Print_Titles</vt:lpstr>
      <vt:lpstr>Tong_hop!Print_Titles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Lê Ngọc Tú</cp:lastModifiedBy>
  <cp:lastPrinted>2026-02-03T03:17:19Z</cp:lastPrinted>
  <dcterms:created xsi:type="dcterms:W3CDTF">2017-08-11T04:19:01Z</dcterms:created>
  <dcterms:modified xsi:type="dcterms:W3CDTF">2026-07-20T15:24:31Z</dcterms:modified>
</cp:coreProperties>
</file>