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hanh_Toan_Luong\Vuot gio\2025_2026\Ky_1_2025_2026\"/>
    </mc:Choice>
  </mc:AlternateContent>
  <xr:revisionPtr revIDLastSave="0" documentId="13_ncr:1_{C514013E-277E-47B3-B0BF-FF391B6FCA0A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tien_so" sheetId="3" state="hidden" r:id="rId1"/>
    <sheet name="Tong_hop" sheetId="2" r:id="rId2"/>
    <sheet name="ngoai gio_II" sheetId="1" r:id="rId3"/>
  </sheets>
  <definedNames>
    <definedName name="_xlnm._FilterDatabase" localSheetId="2" hidden="1">'ngoai gio_II'!$A$7:$P$292</definedName>
    <definedName name="_xlnm._FilterDatabase" localSheetId="0" hidden="1">tien_so!#REF!</definedName>
    <definedName name="_xlnm._FilterDatabase" localSheetId="1" hidden="1">Tong_hop!$B$10:$L$108</definedName>
    <definedName name="CNV">#REF!</definedName>
    <definedName name="ngach">#REF!</definedName>
    <definedName name="pc">#REF!</definedName>
    <definedName name="_xlnm.Print_Area" localSheetId="2">'ngoai gio_II'!$A$1:$P$287</definedName>
    <definedName name="_xlnm.Print_Area" localSheetId="1">Tong_hop!$A$1:$L$90</definedName>
    <definedName name="_xlnm.Print_Titles" localSheetId="2">'ngoai gio_II'!$7:$7</definedName>
    <definedName name="_xlnm.Print_Titles" localSheetId="0">tien_so!#REF!</definedName>
    <definedName name="_xlnm.Print_Titles" localSheetId="1">Tong_hop!$10:$10</definedName>
    <definedName name="ta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2" l="1"/>
  <c r="J84" i="2"/>
  <c r="G84" i="2"/>
  <c r="A84" i="2"/>
  <c r="J83" i="2"/>
  <c r="G83" i="2"/>
  <c r="A83" i="2"/>
  <c r="J82" i="2"/>
  <c r="G82" i="2"/>
  <c r="A82" i="2"/>
  <c r="J81" i="2"/>
  <c r="G81" i="2"/>
  <c r="A81" i="2"/>
  <c r="J80" i="2"/>
  <c r="G80" i="2"/>
  <c r="A80" i="2"/>
  <c r="J79" i="2"/>
  <c r="G79" i="2"/>
  <c r="A79" i="2"/>
  <c r="J78" i="2"/>
  <c r="G78" i="2"/>
  <c r="A78" i="2"/>
  <c r="J77" i="2"/>
  <c r="G77" i="2"/>
  <c r="A77" i="2"/>
  <c r="J76" i="2"/>
  <c r="G76" i="2"/>
  <c r="A76" i="2"/>
  <c r="J75" i="2"/>
  <c r="I75" i="2"/>
  <c r="G75" i="2"/>
  <c r="A75" i="2"/>
  <c r="J74" i="2"/>
  <c r="G74" i="2"/>
  <c r="A74" i="2"/>
  <c r="J73" i="2"/>
  <c r="G73" i="2"/>
  <c r="A73" i="2"/>
  <c r="J72" i="2"/>
  <c r="G72" i="2"/>
  <c r="A72" i="2"/>
  <c r="J71" i="2"/>
  <c r="G71" i="2"/>
  <c r="A71" i="2"/>
  <c r="J70" i="2"/>
  <c r="G70" i="2"/>
  <c r="A70" i="2"/>
  <c r="J69" i="2"/>
  <c r="G69" i="2"/>
  <c r="A69" i="2"/>
  <c r="J68" i="2"/>
  <c r="G68" i="2"/>
  <c r="A68" i="2"/>
  <c r="J255" i="1"/>
  <c r="L255" i="1" s="1"/>
  <c r="A255" i="1"/>
  <c r="J254" i="1"/>
  <c r="L254" i="1" s="1"/>
  <c r="K76" i="2" s="1"/>
  <c r="A254" i="1"/>
  <c r="J253" i="1"/>
  <c r="A253" i="1"/>
  <c r="J252" i="1"/>
  <c r="A252" i="1"/>
  <c r="J251" i="1"/>
  <c r="A251" i="1"/>
  <c r="J250" i="1"/>
  <c r="A250" i="1"/>
  <c r="J249" i="1"/>
  <c r="L249" i="1" s="1"/>
  <c r="A249" i="1"/>
  <c r="J248" i="1"/>
  <c r="A248" i="1"/>
  <c r="J247" i="1"/>
  <c r="L247" i="1" s="1"/>
  <c r="A247" i="1"/>
  <c r="J246" i="1"/>
  <c r="I73" i="2" s="1"/>
  <c r="A246" i="1"/>
  <c r="J245" i="1"/>
  <c r="L245" i="1" s="1"/>
  <c r="A245" i="1"/>
  <c r="J244" i="1"/>
  <c r="A244" i="1"/>
  <c r="J243" i="1"/>
  <c r="A243" i="1"/>
  <c r="J242" i="1"/>
  <c r="A242" i="1"/>
  <c r="J241" i="1"/>
  <c r="L241" i="1" s="1"/>
  <c r="A241" i="1"/>
  <c r="J240" i="1"/>
  <c r="A240" i="1"/>
  <c r="J239" i="1"/>
  <c r="L239" i="1" s="1"/>
  <c r="A239" i="1"/>
  <c r="J238" i="1"/>
  <c r="I72" i="2" s="1"/>
  <c r="A238" i="1"/>
  <c r="J237" i="1"/>
  <c r="L237" i="1" s="1"/>
  <c r="A237" i="1"/>
  <c r="J236" i="1"/>
  <c r="A236" i="1"/>
  <c r="J235" i="1"/>
  <c r="A235" i="1"/>
  <c r="J234" i="1"/>
  <c r="A234" i="1"/>
  <c r="J233" i="1"/>
  <c r="L233" i="1" s="1"/>
  <c r="A233" i="1"/>
  <c r="J232" i="1"/>
  <c r="A232" i="1"/>
  <c r="J231" i="1"/>
  <c r="L231" i="1" s="1"/>
  <c r="A231" i="1"/>
  <c r="J230" i="1"/>
  <c r="L230" i="1" s="1"/>
  <c r="A230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J256" i="1"/>
  <c r="L256" i="1" s="1"/>
  <c r="J229" i="1"/>
  <c r="J228" i="1"/>
  <c r="L228" i="1" s="1"/>
  <c r="J227" i="1"/>
  <c r="L227" i="1" s="1"/>
  <c r="J226" i="1"/>
  <c r="L226" i="1" s="1"/>
  <c r="J225" i="1"/>
  <c r="L225" i="1" s="1"/>
  <c r="J224" i="1"/>
  <c r="L224" i="1" s="1"/>
  <c r="J223" i="1"/>
  <c r="L223" i="1" s="1"/>
  <c r="J222" i="1"/>
  <c r="J221" i="1"/>
  <c r="L221" i="1" s="1"/>
  <c r="J220" i="1"/>
  <c r="J219" i="1"/>
  <c r="L219" i="1" s="1"/>
  <c r="J218" i="1"/>
  <c r="I70" i="2" s="1"/>
  <c r="J217" i="1"/>
  <c r="L217" i="1" s="1"/>
  <c r="J216" i="1"/>
  <c r="L216" i="1" s="1"/>
  <c r="J215" i="1"/>
  <c r="L215" i="1" s="1"/>
  <c r="J214" i="1"/>
  <c r="J213" i="1"/>
  <c r="L213" i="1" s="1"/>
  <c r="J212" i="1"/>
  <c r="J211" i="1"/>
  <c r="L211" i="1" s="1"/>
  <c r="J210" i="1"/>
  <c r="J209" i="1"/>
  <c r="L209" i="1" s="1"/>
  <c r="J208" i="1"/>
  <c r="L208" i="1" s="1"/>
  <c r="J207" i="1"/>
  <c r="L207" i="1" s="1"/>
  <c r="J206" i="1"/>
  <c r="J205" i="1"/>
  <c r="L205" i="1" s="1"/>
  <c r="G103" i="2"/>
  <c r="J67" i="2"/>
  <c r="G67" i="2"/>
  <c r="A67" i="2"/>
  <c r="J66" i="2"/>
  <c r="G66" i="2"/>
  <c r="A66" i="2"/>
  <c r="J65" i="2"/>
  <c r="G65" i="2"/>
  <c r="A65" i="2"/>
  <c r="J64" i="2"/>
  <c r="G64" i="2"/>
  <c r="A64" i="2"/>
  <c r="J63" i="2"/>
  <c r="G63" i="2"/>
  <c r="A63" i="2"/>
  <c r="J62" i="2"/>
  <c r="G62" i="2"/>
  <c r="A62" i="2"/>
  <c r="J61" i="2"/>
  <c r="G61" i="2"/>
  <c r="A61" i="2"/>
  <c r="J60" i="2"/>
  <c r="G60" i="2"/>
  <c r="A60" i="2"/>
  <c r="J59" i="2"/>
  <c r="G59" i="2"/>
  <c r="A59" i="2"/>
  <c r="J58" i="2"/>
  <c r="G58" i="2"/>
  <c r="A58" i="2"/>
  <c r="J57" i="2"/>
  <c r="G57" i="2"/>
  <c r="A57" i="2"/>
  <c r="J56" i="2"/>
  <c r="G56" i="2"/>
  <c r="A56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11" i="2"/>
  <c r="J55" i="2"/>
  <c r="G55" i="2"/>
  <c r="J54" i="2"/>
  <c r="G54" i="2"/>
  <c r="J53" i="2"/>
  <c r="G53" i="2"/>
  <c r="J52" i="2"/>
  <c r="G52" i="2"/>
  <c r="J51" i="2"/>
  <c r="G51" i="2"/>
  <c r="J50" i="2"/>
  <c r="G50" i="2"/>
  <c r="J49" i="2"/>
  <c r="G49" i="2"/>
  <c r="J48" i="2"/>
  <c r="G48" i="2"/>
  <c r="J47" i="2"/>
  <c r="G47" i="2"/>
  <c r="J46" i="2"/>
  <c r="G46" i="2"/>
  <c r="J45" i="2"/>
  <c r="G45" i="2"/>
  <c r="J44" i="2"/>
  <c r="G44" i="2"/>
  <c r="J43" i="2"/>
  <c r="G43" i="2"/>
  <c r="J42" i="2"/>
  <c r="G42" i="2"/>
  <c r="J41" i="2"/>
  <c r="G41" i="2"/>
  <c r="J40" i="2"/>
  <c r="G40" i="2"/>
  <c r="J39" i="2"/>
  <c r="G39" i="2"/>
  <c r="J38" i="2"/>
  <c r="G38" i="2"/>
  <c r="J37" i="2"/>
  <c r="G37" i="2"/>
  <c r="J36" i="2"/>
  <c r="G36" i="2"/>
  <c r="J35" i="2"/>
  <c r="G35" i="2"/>
  <c r="J34" i="2"/>
  <c r="G34" i="2"/>
  <c r="J33" i="2"/>
  <c r="G33" i="2"/>
  <c r="J32" i="2"/>
  <c r="G32" i="2"/>
  <c r="J31" i="2"/>
  <c r="G31" i="2"/>
  <c r="J30" i="2"/>
  <c r="G30" i="2"/>
  <c r="J29" i="2"/>
  <c r="G29" i="2"/>
  <c r="J28" i="2"/>
  <c r="G28" i="2"/>
  <c r="J27" i="2"/>
  <c r="G27" i="2"/>
  <c r="J19" i="2"/>
  <c r="G19" i="2"/>
  <c r="J18" i="2"/>
  <c r="G18" i="2"/>
  <c r="J17" i="2"/>
  <c r="G17" i="2"/>
  <c r="J14" i="2"/>
  <c r="G14" i="2"/>
  <c r="J13" i="2"/>
  <c r="G13" i="2"/>
  <c r="J12" i="2"/>
  <c r="G12" i="2"/>
  <c r="J20" i="2"/>
  <c r="G20" i="2"/>
  <c r="J16" i="2"/>
  <c r="G16" i="2"/>
  <c r="J15" i="2"/>
  <c r="G15" i="2"/>
  <c r="J23" i="2"/>
  <c r="G23" i="2"/>
  <c r="J22" i="2"/>
  <c r="G22" i="2"/>
  <c r="J21" i="2"/>
  <c r="G21" i="2"/>
  <c r="J76" i="1"/>
  <c r="L76" i="1" s="1"/>
  <c r="J75" i="1"/>
  <c r="L75" i="1" s="1"/>
  <c r="J74" i="1"/>
  <c r="L74" i="1" s="1"/>
  <c r="J73" i="1"/>
  <c r="J72" i="1"/>
  <c r="J71" i="1"/>
  <c r="L71" i="1" s="1"/>
  <c r="J170" i="1"/>
  <c r="J169" i="1"/>
  <c r="L169" i="1" s="1"/>
  <c r="J168" i="1"/>
  <c r="L168" i="1" s="1"/>
  <c r="J167" i="1"/>
  <c r="L167" i="1" s="1"/>
  <c r="J166" i="1"/>
  <c r="L166" i="1" s="1"/>
  <c r="J165" i="1"/>
  <c r="J201" i="1"/>
  <c r="J200" i="1"/>
  <c r="J199" i="1"/>
  <c r="J164" i="1"/>
  <c r="J163" i="1"/>
  <c r="L163" i="1" s="1"/>
  <c r="J162" i="1"/>
  <c r="J161" i="1"/>
  <c r="L161" i="1" s="1"/>
  <c r="J160" i="1"/>
  <c r="L160" i="1" s="1"/>
  <c r="J159" i="1"/>
  <c r="L159" i="1" s="1"/>
  <c r="J158" i="1"/>
  <c r="L158" i="1" s="1"/>
  <c r="J157" i="1"/>
  <c r="J156" i="1"/>
  <c r="J155" i="1"/>
  <c r="L155" i="1" s="1"/>
  <c r="J154" i="1"/>
  <c r="J153" i="1"/>
  <c r="L153" i="1" s="1"/>
  <c r="J152" i="1"/>
  <c r="J151" i="1"/>
  <c r="J150" i="1"/>
  <c r="L150" i="1" s="1"/>
  <c r="J149" i="1"/>
  <c r="L149" i="1" s="1"/>
  <c r="J148" i="1"/>
  <c r="J147" i="1"/>
  <c r="L147" i="1" s="1"/>
  <c r="J198" i="1"/>
  <c r="J197" i="1"/>
  <c r="L197" i="1" s="1"/>
  <c r="J196" i="1"/>
  <c r="L196" i="1" s="1"/>
  <c r="J146" i="1"/>
  <c r="L146" i="1" s="1"/>
  <c r="J145" i="1"/>
  <c r="L145" i="1" s="1"/>
  <c r="J144" i="1"/>
  <c r="L144" i="1" s="1"/>
  <c r="J143" i="1"/>
  <c r="L143" i="1" s="1"/>
  <c r="J142" i="1"/>
  <c r="L142" i="1" s="1"/>
  <c r="J141" i="1"/>
  <c r="J140" i="1"/>
  <c r="L140" i="1" s="1"/>
  <c r="J139" i="1"/>
  <c r="L139" i="1" s="1"/>
  <c r="J138" i="1"/>
  <c r="L138" i="1" s="1"/>
  <c r="J137" i="1"/>
  <c r="J136" i="1"/>
  <c r="L136" i="1" s="1"/>
  <c r="J135" i="1"/>
  <c r="J134" i="1"/>
  <c r="L134" i="1" s="1"/>
  <c r="J133" i="1"/>
  <c r="J132" i="1"/>
  <c r="J131" i="1"/>
  <c r="J130" i="1"/>
  <c r="L130" i="1" s="1"/>
  <c r="J129" i="1"/>
  <c r="L129" i="1" s="1"/>
  <c r="J128" i="1"/>
  <c r="L128" i="1" s="1"/>
  <c r="J127" i="1"/>
  <c r="I43" i="2" s="1"/>
  <c r="J126" i="1"/>
  <c r="L126" i="1" s="1"/>
  <c r="J125" i="1"/>
  <c r="J124" i="1"/>
  <c r="J123" i="1"/>
  <c r="L123" i="1" s="1"/>
  <c r="J31" i="1"/>
  <c r="L31" i="1" s="1"/>
  <c r="J30" i="1"/>
  <c r="L30" i="1" s="1"/>
  <c r="J29" i="1"/>
  <c r="L29" i="1" s="1"/>
  <c r="J28" i="1"/>
  <c r="J281" i="1"/>
  <c r="J20" i="1"/>
  <c r="J19" i="1"/>
  <c r="L19" i="1" s="1"/>
  <c r="J18" i="1"/>
  <c r="L18" i="1" s="1"/>
  <c r="J17" i="1"/>
  <c r="L17" i="1" s="1"/>
  <c r="J16" i="1"/>
  <c r="L16" i="1" s="1"/>
  <c r="J15" i="1"/>
  <c r="J14" i="1"/>
  <c r="L14" i="1" s="1"/>
  <c r="J13" i="1"/>
  <c r="J12" i="1"/>
  <c r="J44" i="1"/>
  <c r="J43" i="1"/>
  <c r="J42" i="1"/>
  <c r="J280" i="1"/>
  <c r="L280" i="1" s="1"/>
  <c r="J279" i="1"/>
  <c r="L279" i="1" s="1"/>
  <c r="J278" i="1"/>
  <c r="L278" i="1" s="1"/>
  <c r="J277" i="1"/>
  <c r="J276" i="1"/>
  <c r="I83" i="2" s="1"/>
  <c r="J275" i="1"/>
  <c r="L275" i="1" s="1"/>
  <c r="J274" i="1"/>
  <c r="J273" i="1"/>
  <c r="L273" i="1" s="1"/>
  <c r="J272" i="1"/>
  <c r="L272" i="1" s="1"/>
  <c r="J271" i="1"/>
  <c r="L271" i="1" s="1"/>
  <c r="J270" i="1"/>
  <c r="L270" i="1" s="1"/>
  <c r="K81" i="2" s="1"/>
  <c r="J269" i="1"/>
  <c r="J268" i="1"/>
  <c r="L268" i="1" s="1"/>
  <c r="J267" i="1"/>
  <c r="L267" i="1" s="1"/>
  <c r="J266" i="1"/>
  <c r="J27" i="1"/>
  <c r="J26" i="1"/>
  <c r="L26" i="1" s="1"/>
  <c r="J25" i="1"/>
  <c r="L25" i="1" s="1"/>
  <c r="J100" i="1"/>
  <c r="L100" i="1" s="1"/>
  <c r="J99" i="1"/>
  <c r="L99" i="1" s="1"/>
  <c r="J98" i="1"/>
  <c r="J97" i="1"/>
  <c r="L97" i="1" s="1"/>
  <c r="J96" i="1"/>
  <c r="J95" i="1"/>
  <c r="L95" i="1" s="1"/>
  <c r="J94" i="1"/>
  <c r="L94" i="1" s="1"/>
  <c r="J93" i="1"/>
  <c r="L93" i="1" s="1"/>
  <c r="J92" i="1"/>
  <c r="L92" i="1" s="1"/>
  <c r="J91" i="1"/>
  <c r="J90" i="1"/>
  <c r="J89" i="1"/>
  <c r="J88" i="1"/>
  <c r="J87" i="1"/>
  <c r="J86" i="1"/>
  <c r="J85" i="1"/>
  <c r="J84" i="1"/>
  <c r="L84" i="1" s="1"/>
  <c r="J83" i="1"/>
  <c r="L83" i="1" s="1"/>
  <c r="J82" i="1"/>
  <c r="J81" i="1"/>
  <c r="J80" i="1"/>
  <c r="J64" i="1"/>
  <c r="L64" i="1" s="1"/>
  <c r="J63" i="1"/>
  <c r="J62" i="1"/>
  <c r="J61" i="1"/>
  <c r="L61" i="1" s="1"/>
  <c r="J60" i="1"/>
  <c r="L60" i="1" s="1"/>
  <c r="J59" i="1"/>
  <c r="J24" i="1"/>
  <c r="J23" i="1"/>
  <c r="J22" i="1"/>
  <c r="L22" i="1" s="1"/>
  <c r="J21" i="1"/>
  <c r="J195" i="1"/>
  <c r="J194" i="1"/>
  <c r="L194" i="1" s="1"/>
  <c r="J193" i="1"/>
  <c r="L193" i="1" s="1"/>
  <c r="J192" i="1"/>
  <c r="J191" i="1"/>
  <c r="J190" i="1"/>
  <c r="L190" i="1" s="1"/>
  <c r="J189" i="1"/>
  <c r="J188" i="1"/>
  <c r="J187" i="1"/>
  <c r="J186" i="1"/>
  <c r="L186" i="1" s="1"/>
  <c r="J185" i="1"/>
  <c r="L185" i="1" s="1"/>
  <c r="A9" i="1"/>
  <c r="A8" i="1"/>
  <c r="J9" i="1"/>
  <c r="L9" i="1" s="1"/>
  <c r="J8" i="1"/>
  <c r="J41" i="1"/>
  <c r="J40" i="1"/>
  <c r="L40" i="1" s="1"/>
  <c r="J39" i="1"/>
  <c r="L39" i="1" s="1"/>
  <c r="J38" i="1"/>
  <c r="J37" i="1"/>
  <c r="L37" i="1" s="1"/>
  <c r="J36" i="1"/>
  <c r="J35" i="1"/>
  <c r="L35" i="1" s="1"/>
  <c r="J34" i="1"/>
  <c r="J33" i="1"/>
  <c r="J32" i="1"/>
  <c r="L32" i="1" s="1"/>
  <c r="J122" i="1"/>
  <c r="J121" i="1"/>
  <c r="L121" i="1" s="1"/>
  <c r="J120" i="1"/>
  <c r="L120" i="1" s="1"/>
  <c r="J119" i="1"/>
  <c r="J118" i="1"/>
  <c r="L118" i="1" s="1"/>
  <c r="J117" i="1"/>
  <c r="J116" i="1"/>
  <c r="L116" i="1" s="1"/>
  <c r="J49" i="1"/>
  <c r="J48" i="1"/>
  <c r="L48" i="1" s="1"/>
  <c r="J47" i="1"/>
  <c r="J46" i="1"/>
  <c r="J45" i="1"/>
  <c r="L45" i="1" s="1"/>
  <c r="J70" i="1"/>
  <c r="J69" i="1"/>
  <c r="J68" i="1"/>
  <c r="L68" i="1" s="1"/>
  <c r="J67" i="1"/>
  <c r="J66" i="1"/>
  <c r="J65" i="1"/>
  <c r="J179" i="1"/>
  <c r="J178" i="1"/>
  <c r="L178" i="1" s="1"/>
  <c r="J177" i="1"/>
  <c r="J176" i="1"/>
  <c r="J175" i="1"/>
  <c r="J174" i="1"/>
  <c r="J173" i="1"/>
  <c r="J172" i="1"/>
  <c r="L172" i="1" s="1"/>
  <c r="J171" i="1"/>
  <c r="L171" i="1" s="1"/>
  <c r="J115" i="1"/>
  <c r="J114" i="1"/>
  <c r="L114" i="1" s="1"/>
  <c r="J113" i="1"/>
  <c r="L113" i="1" s="1"/>
  <c r="J112" i="1"/>
  <c r="J111" i="1"/>
  <c r="L111" i="1" s="1"/>
  <c r="J110" i="1"/>
  <c r="J109" i="1"/>
  <c r="J108" i="1"/>
  <c r="L108" i="1" s="1"/>
  <c r="J107" i="1"/>
  <c r="J106" i="1"/>
  <c r="L106" i="1" s="1"/>
  <c r="J105" i="1"/>
  <c r="L105" i="1" s="1"/>
  <c r="J265" i="1"/>
  <c r="J264" i="1"/>
  <c r="L264" i="1" s="1"/>
  <c r="J263" i="1"/>
  <c r="J262" i="1"/>
  <c r="J261" i="1"/>
  <c r="L261" i="1" s="1"/>
  <c r="J260" i="1"/>
  <c r="J259" i="1"/>
  <c r="J258" i="1"/>
  <c r="I77" i="2" s="1"/>
  <c r="J257" i="1"/>
  <c r="L257" i="1" s="1"/>
  <c r="J204" i="1"/>
  <c r="L204" i="1" s="1"/>
  <c r="J203" i="1"/>
  <c r="J202" i="1"/>
  <c r="J104" i="1"/>
  <c r="L104" i="1" s="1"/>
  <c r="J103" i="1"/>
  <c r="J102" i="1"/>
  <c r="J101" i="1"/>
  <c r="J79" i="1"/>
  <c r="L79" i="1" s="1"/>
  <c r="J78" i="1"/>
  <c r="L78" i="1" s="1"/>
  <c r="J24" i="2"/>
  <c r="J25" i="2"/>
  <c r="J26" i="2"/>
  <c r="J11" i="2"/>
  <c r="K283" i="1"/>
  <c r="J184" i="1"/>
  <c r="L184" i="1" s="1"/>
  <c r="J183" i="1"/>
  <c r="L183" i="1" s="1"/>
  <c r="J182" i="1"/>
  <c r="L182" i="1" s="1"/>
  <c r="J181" i="1"/>
  <c r="L181" i="1" s="1"/>
  <c r="J180" i="1"/>
  <c r="L180" i="1" s="1"/>
  <c r="J55" i="1"/>
  <c r="J54" i="1"/>
  <c r="L54" i="1" s="1"/>
  <c r="J53" i="1"/>
  <c r="L53" i="1" s="1"/>
  <c r="J58" i="1"/>
  <c r="L58" i="1" s="1"/>
  <c r="J57" i="1"/>
  <c r="L57" i="1" s="1"/>
  <c r="J56" i="1"/>
  <c r="L56" i="1" s="1"/>
  <c r="J52" i="1"/>
  <c r="L52" i="1" s="1"/>
  <c r="J51" i="1"/>
  <c r="L51" i="1" s="1"/>
  <c r="J50" i="1"/>
  <c r="L50" i="1" s="1"/>
  <c r="J11" i="1"/>
  <c r="L11" i="1" s="1"/>
  <c r="G26" i="2"/>
  <c r="G25" i="2"/>
  <c r="G24" i="2"/>
  <c r="C8" i="2"/>
  <c r="D8" i="2" s="1"/>
  <c r="E8" i="2" s="1"/>
  <c r="F8" i="2" s="1"/>
  <c r="G8" i="2" s="1"/>
  <c r="H8" i="2" s="1"/>
  <c r="I8" i="2" s="1"/>
  <c r="J8" i="2" s="1"/>
  <c r="K8" i="2" s="1"/>
  <c r="L8" i="2" s="1"/>
  <c r="J77" i="1"/>
  <c r="L77" i="1" s="1"/>
  <c r="J10" i="1"/>
  <c r="L10" i="1" s="1"/>
  <c r="K104" i="2"/>
  <c r="K107" i="2"/>
  <c r="J92" i="2"/>
  <c r="J103" i="2"/>
  <c r="J104" i="2"/>
  <c r="J105" i="2"/>
  <c r="J106" i="2"/>
  <c r="J107" i="2"/>
  <c r="I104" i="2"/>
  <c r="I107" i="2"/>
  <c r="G104" i="2"/>
  <c r="G107" i="2"/>
  <c r="H283" i="1"/>
  <c r="B15" i="3"/>
  <c r="C15" i="3" s="1"/>
  <c r="B22" i="3"/>
  <c r="C22" i="3" s="1"/>
  <c r="G105" i="2"/>
  <c r="C27" i="3"/>
  <c r="I105" i="2"/>
  <c r="K105" i="2"/>
  <c r="K74" i="2" l="1"/>
  <c r="K82" i="2"/>
  <c r="M77" i="2"/>
  <c r="I80" i="2"/>
  <c r="I64" i="2"/>
  <c r="I69" i="2"/>
  <c r="M69" i="2" s="1"/>
  <c r="M74" i="2"/>
  <c r="M82" i="2"/>
  <c r="I74" i="2"/>
  <c r="I82" i="2"/>
  <c r="I71" i="2"/>
  <c r="I79" i="2"/>
  <c r="M84" i="2"/>
  <c r="I68" i="2"/>
  <c r="M68" i="2" s="1"/>
  <c r="M73" i="2"/>
  <c r="I76" i="2"/>
  <c r="M76" i="2" s="1"/>
  <c r="I84" i="2"/>
  <c r="I54" i="2"/>
  <c r="I33" i="2"/>
  <c r="M33" i="2" s="1"/>
  <c r="I20" i="2"/>
  <c r="M20" i="2" s="1"/>
  <c r="I81" i="2"/>
  <c r="M81" i="2" s="1"/>
  <c r="I78" i="2"/>
  <c r="M72" i="2"/>
  <c r="M80" i="2"/>
  <c r="M71" i="2"/>
  <c r="M79" i="2"/>
  <c r="M54" i="2"/>
  <c r="M70" i="2"/>
  <c r="M78" i="2"/>
  <c r="M43" i="2"/>
  <c r="M64" i="2"/>
  <c r="M75" i="2"/>
  <c r="M83" i="2"/>
  <c r="G95" i="2"/>
  <c r="J95" i="2"/>
  <c r="L252" i="1"/>
  <c r="L244" i="1"/>
  <c r="I55" i="2"/>
  <c r="M55" i="2" s="1"/>
  <c r="L246" i="1"/>
  <c r="L236" i="1"/>
  <c r="I46" i="2"/>
  <c r="M46" i="2" s="1"/>
  <c r="L238" i="1"/>
  <c r="K72" i="2" s="1"/>
  <c r="L253" i="1"/>
  <c r="L220" i="1"/>
  <c r="L235" i="1"/>
  <c r="L243" i="1"/>
  <c r="L251" i="1"/>
  <c r="I36" i="2"/>
  <c r="M36" i="2" s="1"/>
  <c r="I59" i="2"/>
  <c r="M59" i="2" s="1"/>
  <c r="I52" i="2"/>
  <c r="M52" i="2" s="1"/>
  <c r="I27" i="2"/>
  <c r="M27" i="2" s="1"/>
  <c r="I32" i="2"/>
  <c r="M32" i="2" s="1"/>
  <c r="I63" i="2"/>
  <c r="M63" i="2" s="1"/>
  <c r="L232" i="1"/>
  <c r="L240" i="1"/>
  <c r="L248" i="1"/>
  <c r="I29" i="2"/>
  <c r="M29" i="2" s="1"/>
  <c r="I45" i="2"/>
  <c r="M45" i="2" s="1"/>
  <c r="I47" i="2"/>
  <c r="M47" i="2" s="1"/>
  <c r="I49" i="2"/>
  <c r="M49" i="2" s="1"/>
  <c r="L234" i="1"/>
  <c r="L242" i="1"/>
  <c r="L250" i="1"/>
  <c r="I51" i="2"/>
  <c r="M51" i="2" s="1"/>
  <c r="I34" i="2"/>
  <c r="M34" i="2" s="1"/>
  <c r="I12" i="2"/>
  <c r="M12" i="2" s="1"/>
  <c r="I16" i="2"/>
  <c r="M16" i="2" s="1"/>
  <c r="I61" i="2"/>
  <c r="M61" i="2" s="1"/>
  <c r="I41" i="2"/>
  <c r="M41" i="2" s="1"/>
  <c r="I18" i="2"/>
  <c r="M18" i="2" s="1"/>
  <c r="I58" i="2"/>
  <c r="M58" i="2" s="1"/>
  <c r="K30" i="2"/>
  <c r="L229" i="1"/>
  <c r="K71" i="2" s="1"/>
  <c r="I21" i="2"/>
  <c r="M21" i="2" s="1"/>
  <c r="I23" i="2"/>
  <c r="M23" i="2" s="1"/>
  <c r="I14" i="2"/>
  <c r="M14" i="2" s="1"/>
  <c r="I31" i="2"/>
  <c r="M31" i="2" s="1"/>
  <c r="I35" i="2"/>
  <c r="M35" i="2" s="1"/>
  <c r="I37" i="2"/>
  <c r="M37" i="2" s="1"/>
  <c r="J100" i="2"/>
  <c r="I66" i="2"/>
  <c r="M66" i="2" s="1"/>
  <c r="L210" i="1"/>
  <c r="K68" i="2" s="1"/>
  <c r="L218" i="1"/>
  <c r="I39" i="2"/>
  <c r="M39" i="2" s="1"/>
  <c r="I50" i="2"/>
  <c r="M50" i="2" s="1"/>
  <c r="I60" i="2"/>
  <c r="M60" i="2" s="1"/>
  <c r="L212" i="1"/>
  <c r="K69" i="2" s="1"/>
  <c r="I22" i="2"/>
  <c r="M22" i="2" s="1"/>
  <c r="I15" i="2"/>
  <c r="M15" i="2" s="1"/>
  <c r="I13" i="2"/>
  <c r="M13" i="2" s="1"/>
  <c r="I17" i="2"/>
  <c r="M17" i="2" s="1"/>
  <c r="I19" i="2"/>
  <c r="M19" i="2" s="1"/>
  <c r="I28" i="2"/>
  <c r="M28" i="2" s="1"/>
  <c r="I30" i="2"/>
  <c r="M30" i="2" s="1"/>
  <c r="I38" i="2"/>
  <c r="M38" i="2" s="1"/>
  <c r="I40" i="2"/>
  <c r="M40" i="2" s="1"/>
  <c r="I42" i="2"/>
  <c r="M42" i="2" s="1"/>
  <c r="I44" i="2"/>
  <c r="M44" i="2" s="1"/>
  <c r="I48" i="2"/>
  <c r="M48" i="2" s="1"/>
  <c r="I53" i="2"/>
  <c r="M53" i="2" s="1"/>
  <c r="I57" i="2"/>
  <c r="M57" i="2" s="1"/>
  <c r="I65" i="2"/>
  <c r="M65" i="2" s="1"/>
  <c r="L206" i="1"/>
  <c r="L214" i="1"/>
  <c r="L222" i="1"/>
  <c r="I62" i="2"/>
  <c r="M62" i="2" s="1"/>
  <c r="I67" i="2"/>
  <c r="M67" i="2" s="1"/>
  <c r="I56" i="2"/>
  <c r="M56" i="2" s="1"/>
  <c r="J97" i="2"/>
  <c r="J96" i="2"/>
  <c r="G96" i="2"/>
  <c r="G100" i="2"/>
  <c r="J102" i="2"/>
  <c r="J93" i="2"/>
  <c r="G93" i="2"/>
  <c r="G99" i="2"/>
  <c r="J99" i="2"/>
  <c r="J98" i="2"/>
  <c r="L200" i="1"/>
  <c r="L151" i="1"/>
  <c r="L165" i="1"/>
  <c r="L170" i="1"/>
  <c r="L73" i="1"/>
  <c r="L72" i="1"/>
  <c r="K31" i="2" s="1"/>
  <c r="L152" i="1"/>
  <c r="L201" i="1"/>
  <c r="L157" i="1"/>
  <c r="L199" i="1"/>
  <c r="L132" i="1"/>
  <c r="L137" i="1"/>
  <c r="L141" i="1"/>
  <c r="K46" i="2" s="1"/>
  <c r="L198" i="1"/>
  <c r="L154" i="1"/>
  <c r="L162" i="1"/>
  <c r="L148" i="1"/>
  <c r="L156" i="1"/>
  <c r="L164" i="1"/>
  <c r="L124" i="1"/>
  <c r="L131" i="1"/>
  <c r="L189" i="1"/>
  <c r="L27" i="1"/>
  <c r="K15" i="2" s="1"/>
  <c r="L42" i="1"/>
  <c r="L44" i="1"/>
  <c r="K22" i="2" s="1"/>
  <c r="L13" i="1"/>
  <c r="L281" i="1"/>
  <c r="K84" i="2" s="1"/>
  <c r="L125" i="1"/>
  <c r="L133" i="1"/>
  <c r="L15" i="1"/>
  <c r="L28" i="1"/>
  <c r="K16" i="2" s="1"/>
  <c r="L127" i="1"/>
  <c r="L135" i="1"/>
  <c r="K45" i="2" s="1"/>
  <c r="L20" i="1"/>
  <c r="L24" i="1"/>
  <c r="L80" i="1"/>
  <c r="L89" i="1"/>
  <c r="L96" i="1"/>
  <c r="L266" i="1"/>
  <c r="L274" i="1"/>
  <c r="L43" i="1"/>
  <c r="L87" i="1"/>
  <c r="L91" i="1"/>
  <c r="L269" i="1"/>
  <c r="K80" i="2" s="1"/>
  <c r="L277" i="1"/>
  <c r="L98" i="1"/>
  <c r="L276" i="1"/>
  <c r="L12" i="1"/>
  <c r="L191" i="1"/>
  <c r="L23" i="1"/>
  <c r="L81" i="1"/>
  <c r="L88" i="1"/>
  <c r="L188" i="1"/>
  <c r="L21" i="1"/>
  <c r="L63" i="1"/>
  <c r="L86" i="1"/>
  <c r="L38" i="1"/>
  <c r="L187" i="1"/>
  <c r="L195" i="1"/>
  <c r="K56" i="2" s="1"/>
  <c r="L62" i="1"/>
  <c r="L85" i="1"/>
  <c r="L192" i="1"/>
  <c r="L59" i="1"/>
  <c r="L82" i="1"/>
  <c r="L90" i="1"/>
  <c r="L66" i="1"/>
  <c r="L34" i="1"/>
  <c r="L8" i="1"/>
  <c r="L173" i="1"/>
  <c r="K51" i="2" s="1"/>
  <c r="L203" i="1"/>
  <c r="L179" i="1"/>
  <c r="L46" i="1"/>
  <c r="L119" i="1"/>
  <c r="L36" i="1"/>
  <c r="L122" i="1"/>
  <c r="L33" i="1"/>
  <c r="L41" i="1"/>
  <c r="K19" i="2" s="1"/>
  <c r="L177" i="1"/>
  <c r="L70" i="1"/>
  <c r="L65" i="1"/>
  <c r="L47" i="1"/>
  <c r="L109" i="1"/>
  <c r="L67" i="1"/>
  <c r="L49" i="1"/>
  <c r="L176" i="1"/>
  <c r="L69" i="1"/>
  <c r="L117" i="1"/>
  <c r="L110" i="1"/>
  <c r="L174" i="1"/>
  <c r="L258" i="1"/>
  <c r="K77" i="2" s="1"/>
  <c r="L101" i="1"/>
  <c r="L262" i="1"/>
  <c r="K78" i="2" s="1"/>
  <c r="L107" i="1"/>
  <c r="L115" i="1"/>
  <c r="L202" i="1"/>
  <c r="L265" i="1"/>
  <c r="K79" i="2" s="1"/>
  <c r="L112" i="1"/>
  <c r="L175" i="1"/>
  <c r="L263" i="1"/>
  <c r="L103" i="1"/>
  <c r="L260" i="1"/>
  <c r="I26" i="2"/>
  <c r="M26" i="2" s="1"/>
  <c r="L102" i="1"/>
  <c r="L259" i="1"/>
  <c r="J86" i="2"/>
  <c r="J101" i="2"/>
  <c r="L55" i="1"/>
  <c r="K23" i="2" s="1"/>
  <c r="J94" i="2"/>
  <c r="J283" i="1"/>
  <c r="G106" i="2"/>
  <c r="G101" i="2"/>
  <c r="G98" i="2"/>
  <c r="I103" i="2"/>
  <c r="K106" i="2"/>
  <c r="I106" i="2"/>
  <c r="I25" i="2"/>
  <c r="M25" i="2" s="1"/>
  <c r="C20" i="3"/>
  <c r="I24" i="2"/>
  <c r="M24" i="2" s="1"/>
  <c r="D23" i="3"/>
  <c r="O23" i="3"/>
  <c r="O25" i="3" s="1"/>
  <c r="H23" i="3"/>
  <c r="M23" i="3"/>
  <c r="O24" i="3" s="1"/>
  <c r="L23" i="3"/>
  <c r="L25" i="3" s="1"/>
  <c r="F23" i="3"/>
  <c r="F25" i="3" s="1"/>
  <c r="K23" i="3"/>
  <c r="J23" i="3"/>
  <c r="K24" i="3" s="1"/>
  <c r="E23" i="3"/>
  <c r="G23" i="3"/>
  <c r="I23" i="3"/>
  <c r="I25" i="3" s="1"/>
  <c r="N23" i="3"/>
  <c r="J24" i="3"/>
  <c r="G92" i="2"/>
  <c r="I16" i="3"/>
  <c r="G16" i="3"/>
  <c r="J16" i="3"/>
  <c r="K16" i="3"/>
  <c r="L16" i="3"/>
  <c r="M16" i="3"/>
  <c r="D16" i="3"/>
  <c r="F16" i="3"/>
  <c r="O16" i="3"/>
  <c r="O18" i="3" s="1"/>
  <c r="N16" i="3"/>
  <c r="E16" i="3"/>
  <c r="H16" i="3"/>
  <c r="G102" i="2"/>
  <c r="D24" i="3"/>
  <c r="M25" i="3"/>
  <c r="N24" i="3"/>
  <c r="G86" i="2"/>
  <c r="G94" i="2"/>
  <c r="G97" i="2"/>
  <c r="I11" i="2"/>
  <c r="M11" i="2" s="1"/>
  <c r="K43" i="2" l="1"/>
  <c r="K59" i="2"/>
  <c r="K40" i="2"/>
  <c r="K83" i="2"/>
  <c r="K75" i="2"/>
  <c r="K73" i="2"/>
  <c r="K37" i="2"/>
  <c r="K70" i="2"/>
  <c r="K67" i="2"/>
  <c r="K18" i="2"/>
  <c r="I95" i="2"/>
  <c r="I93" i="2"/>
  <c r="K53" i="2"/>
  <c r="K39" i="2"/>
  <c r="K13" i="2"/>
  <c r="K50" i="2"/>
  <c r="K57" i="2"/>
  <c r="K35" i="2"/>
  <c r="K47" i="2"/>
  <c r="K41" i="2"/>
  <c r="K12" i="2"/>
  <c r="K42" i="2"/>
  <c r="K44" i="2"/>
  <c r="K61" i="2"/>
  <c r="K48" i="2"/>
  <c r="K54" i="2"/>
  <c r="K66" i="2"/>
  <c r="K52" i="2"/>
  <c r="K17" i="2"/>
  <c r="K49" i="2"/>
  <c r="K38" i="2"/>
  <c r="K21" i="2"/>
  <c r="K33" i="2"/>
  <c r="K28" i="2"/>
  <c r="K29" i="2"/>
  <c r="K55" i="2"/>
  <c r="K34" i="2"/>
  <c r="K20" i="2"/>
  <c r="K64" i="2"/>
  <c r="K27" i="2"/>
  <c r="K14" i="2"/>
  <c r="K58" i="2"/>
  <c r="K65" i="2"/>
  <c r="K36" i="2"/>
  <c r="K32" i="2"/>
  <c r="K63" i="2"/>
  <c r="K60" i="2"/>
  <c r="K62" i="2"/>
  <c r="K103" i="2"/>
  <c r="I96" i="2"/>
  <c r="K11" i="2"/>
  <c r="K25" i="2"/>
  <c r="K24" i="2"/>
  <c r="K26" i="2"/>
  <c r="J108" i="2"/>
  <c r="L283" i="1"/>
  <c r="G285" i="1" s="1"/>
  <c r="B1" i="3" s="1"/>
  <c r="C1" i="3" s="1"/>
  <c r="K2" i="3" s="1"/>
  <c r="I99" i="2"/>
  <c r="I101" i="2"/>
  <c r="I100" i="2"/>
  <c r="I97" i="2"/>
  <c r="I102" i="2"/>
  <c r="G108" i="2"/>
  <c r="E25" i="3"/>
  <c r="E26" i="3"/>
  <c r="D26" i="3"/>
  <c r="E24" i="3"/>
  <c r="F24" i="3"/>
  <c r="F26" i="3" s="1"/>
  <c r="D25" i="3"/>
  <c r="G25" i="3"/>
  <c r="G26" i="3"/>
  <c r="H24" i="3"/>
  <c r="I24" i="3"/>
  <c r="I26" i="3" s="1"/>
  <c r="G24" i="3"/>
  <c r="K26" i="3"/>
  <c r="K25" i="3"/>
  <c r="H26" i="3"/>
  <c r="H25" i="3"/>
  <c r="N25" i="3"/>
  <c r="N26" i="3"/>
  <c r="L24" i="3"/>
  <c r="L26" i="3" s="1"/>
  <c r="J25" i="3"/>
  <c r="J26" i="3"/>
  <c r="M26" i="3"/>
  <c r="M24" i="3"/>
  <c r="I94" i="2"/>
  <c r="L18" i="3"/>
  <c r="I18" i="3"/>
  <c r="I86" i="2"/>
  <c r="I92" i="2"/>
  <c r="N18" i="3"/>
  <c r="N19" i="3"/>
  <c r="O17" i="3"/>
  <c r="M18" i="3"/>
  <c r="M19" i="3"/>
  <c r="N17" i="3"/>
  <c r="M17" i="3"/>
  <c r="G19" i="3"/>
  <c r="G17" i="3"/>
  <c r="I17" i="3"/>
  <c r="I19" i="3" s="1"/>
  <c r="G18" i="3"/>
  <c r="H17" i="3"/>
  <c r="I98" i="2"/>
  <c r="E18" i="3"/>
  <c r="E19" i="3"/>
  <c r="F17" i="3"/>
  <c r="D18" i="3"/>
  <c r="D17" i="3"/>
  <c r="E17" i="3"/>
  <c r="D19" i="3"/>
  <c r="L17" i="3"/>
  <c r="L19" i="3" s="1"/>
  <c r="J18" i="3"/>
  <c r="K17" i="3"/>
  <c r="J17" i="3"/>
  <c r="J19" i="3"/>
  <c r="H18" i="3"/>
  <c r="H19" i="3"/>
  <c r="F19" i="3"/>
  <c r="F18" i="3"/>
  <c r="K18" i="3"/>
  <c r="K19" i="3"/>
  <c r="K95" i="2" l="1"/>
  <c r="K96" i="2"/>
  <c r="K93" i="2"/>
  <c r="K99" i="2"/>
  <c r="K97" i="2"/>
  <c r="K86" i="2"/>
  <c r="F88" i="2" s="1"/>
  <c r="B8" i="3" s="1"/>
  <c r="K101" i="2"/>
  <c r="N2" i="3"/>
  <c r="D2" i="3"/>
  <c r="D3" i="3" s="1"/>
  <c r="M2" i="3"/>
  <c r="M5" i="3" s="1"/>
  <c r="H2" i="3"/>
  <c r="H4" i="3" s="1"/>
  <c r="O2" i="3"/>
  <c r="O4" i="3" s="1"/>
  <c r="G2" i="3"/>
  <c r="G5" i="3" s="1"/>
  <c r="I2" i="3"/>
  <c r="E2" i="3"/>
  <c r="E5" i="3" s="1"/>
  <c r="F2" i="3"/>
  <c r="F4" i="3" s="1"/>
  <c r="J2" i="3"/>
  <c r="J4" i="3" s="1"/>
  <c r="L2" i="3"/>
  <c r="L4" i="3" s="1"/>
  <c r="K94" i="2"/>
  <c r="K102" i="2"/>
  <c r="K100" i="2"/>
  <c r="I108" i="2"/>
  <c r="K92" i="2"/>
  <c r="K5" i="3"/>
  <c r="K98" i="2"/>
  <c r="H5" i="3" l="1"/>
  <c r="K4" i="3"/>
  <c r="H3" i="3"/>
  <c r="M4" i="3"/>
  <c r="I3" i="3"/>
  <c r="I5" i="3" s="1"/>
  <c r="M3" i="3"/>
  <c r="N3" i="3"/>
  <c r="G4" i="3"/>
  <c r="N5" i="3"/>
  <c r="D4" i="3"/>
  <c r="G3" i="3"/>
  <c r="J3" i="3"/>
  <c r="J5" i="3"/>
  <c r="D5" i="3"/>
  <c r="N4" i="3"/>
  <c r="L3" i="3"/>
  <c r="L5" i="3" s="1"/>
  <c r="K3" i="3"/>
  <c r="F3" i="3"/>
  <c r="F5" i="3" s="1"/>
  <c r="I4" i="3"/>
  <c r="E3" i="3"/>
  <c r="E4" i="3"/>
  <c r="O3" i="3"/>
  <c r="C8" i="3"/>
  <c r="K108" i="2"/>
  <c r="C6" i="3" l="1"/>
  <c r="G286" i="1" s="1"/>
  <c r="L9" i="3"/>
  <c r="M9" i="3"/>
  <c r="G9" i="3"/>
  <c r="D9" i="3"/>
  <c r="I9" i="3"/>
  <c r="K9" i="3"/>
  <c r="O9" i="3"/>
  <c r="O11" i="3" s="1"/>
  <c r="H9" i="3"/>
  <c r="N9" i="3"/>
  <c r="J9" i="3"/>
  <c r="E9" i="3"/>
  <c r="F9" i="3"/>
  <c r="N11" i="3" l="1"/>
  <c r="N12" i="3"/>
  <c r="L11" i="3"/>
  <c r="K11" i="3"/>
  <c r="K12" i="3"/>
  <c r="I10" i="3"/>
  <c r="I12" i="3" s="1"/>
  <c r="H10" i="3"/>
  <c r="G10" i="3"/>
  <c r="G12" i="3"/>
  <c r="G11" i="3"/>
  <c r="I11" i="3"/>
  <c r="J10" i="3"/>
  <c r="J12" i="3"/>
  <c r="J11" i="3"/>
  <c r="L10" i="3"/>
  <c r="L12" i="3" s="1"/>
  <c r="K10" i="3"/>
  <c r="M11" i="3"/>
  <c r="O10" i="3"/>
  <c r="N10" i="3"/>
  <c r="M10" i="3"/>
  <c r="M12" i="3"/>
  <c r="E12" i="3"/>
  <c r="E11" i="3"/>
  <c r="F11" i="3"/>
  <c r="H12" i="3"/>
  <c r="H11" i="3"/>
  <c r="D10" i="3"/>
  <c r="E10" i="3"/>
  <c r="D12" i="3"/>
  <c r="D11" i="3"/>
  <c r="F10" i="3"/>
  <c r="F12" i="3" s="1"/>
  <c r="C13" i="3" l="1"/>
  <c r="F89" i="2" s="1"/>
</calcChain>
</file>

<file path=xl/sharedStrings.xml><?xml version="1.0" encoding="utf-8"?>
<sst xmlns="http://schemas.openxmlformats.org/spreadsheetml/2006/main" count="2837" uniqueCount="421">
  <si>
    <t>f_malp</t>
  </si>
  <si>
    <t/>
  </si>
  <si>
    <t>Mã GV</t>
  </si>
  <si>
    <t>Họ đệm</t>
  </si>
  <si>
    <t>Tên</t>
  </si>
  <si>
    <t>Tên học phần</t>
  </si>
  <si>
    <t>ĐV</t>
  </si>
  <si>
    <t>Đơn vị</t>
  </si>
  <si>
    <t>STT</t>
  </si>
  <si>
    <t>Số tiết
 (tiết)</t>
  </si>
  <si>
    <t>Đơn giá 
(đồng)</t>
  </si>
  <si>
    <t>Thành tiền
 (đồng)</t>
  </si>
  <si>
    <t>Ghi chú</t>
  </si>
  <si>
    <t>Mã
 LH</t>
  </si>
  <si>
    <t>HỌC VIỆN NÔNG NGHIỆP VIỆT NAM</t>
  </si>
  <si>
    <t>Tổng cộng</t>
  </si>
  <si>
    <t>Mã HP</t>
  </si>
  <si>
    <t>Kh«ng söa 
dßng trªn</t>
  </si>
  <si>
    <t>đồng./.</t>
  </si>
  <si>
    <t>Tổng số tiền thanh toán</t>
  </si>
  <si>
    <t>:</t>
  </si>
  <si>
    <t>đồng</t>
  </si>
  <si>
    <t>Bằng chữ:</t>
  </si>
  <si>
    <t>Mã 
ĐV</t>
  </si>
  <si>
    <t>Số tiết 
(tiết)</t>
  </si>
  <si>
    <t>Thành tiền 
(đồng)</t>
  </si>
  <si>
    <t>Mã 
GV</t>
  </si>
  <si>
    <t>Còn lĩnh
(đồng)</t>
  </si>
  <si>
    <t>Số chi thừa
năm học trước
(đồng)</t>
  </si>
  <si>
    <t>Hóa học</t>
  </si>
  <si>
    <t>Khoa Nông học</t>
  </si>
  <si>
    <t>Khoa Chăn nuôi</t>
  </si>
  <si>
    <t>Khoa Cơ Điện</t>
  </si>
  <si>
    <t>Khoa Công nghệ thực phẩm</t>
  </si>
  <si>
    <t>Khoa Thú y</t>
  </si>
  <si>
    <t>Khoa Công nghệ thông tin</t>
  </si>
  <si>
    <t>Khoa Kế toán và QTKD</t>
  </si>
  <si>
    <t>Khoa Công nghệ sinh học</t>
  </si>
  <si>
    <t>Khoa Thủy sản</t>
  </si>
  <si>
    <t>Khoa Giáo dục quốc phòng</t>
  </si>
  <si>
    <t>TT Giáo dục thể chất và Thể thao</t>
  </si>
  <si>
    <t>TT Thực nghiệm và ĐT nghề</t>
  </si>
  <si>
    <t>Cộng</t>
  </si>
  <si>
    <t>Khoa Khoa học xã hội</t>
  </si>
  <si>
    <t>LOP NG</t>
  </si>
  <si>
    <t>TỔNG HỢP THEO KHOA NGOÀI GiỜ</t>
  </si>
  <si>
    <t>BẢNG TỔNG HỢP THANH TOÁN TIỀN GIẢNG DẠY NGOÀI GIỜ (MÃ LOP)</t>
  </si>
  <si>
    <t>Khoa Tài nguyên và Môi trường</t>
  </si>
  <si>
    <t>Tiếng Anh chuyên nghiệp</t>
  </si>
  <si>
    <t>Khoa Du lịch và NN</t>
  </si>
  <si>
    <t>Hà</t>
  </si>
  <si>
    <t>Công nghệ phần mềm</t>
  </si>
  <si>
    <t>MT01002</t>
  </si>
  <si>
    <t>Hóa hữu cơ</t>
  </si>
  <si>
    <t>Hoàng Thị</t>
  </si>
  <si>
    <t>Lê Thị</t>
  </si>
  <si>
    <t>CNP07</t>
  </si>
  <si>
    <t>TH02036</t>
  </si>
  <si>
    <t>Nhập môn công nghệ phần mềm</t>
  </si>
  <si>
    <t>BỘ NÔNG NGHIỆP VÀ MÔI TRƯỜNG</t>
  </si>
  <si>
    <t>CNC14</t>
  </si>
  <si>
    <t>CNP02</t>
  </si>
  <si>
    <t>CNP11</t>
  </si>
  <si>
    <t>GTC11</t>
  </si>
  <si>
    <t>HOA01</t>
  </si>
  <si>
    <t>HOA18</t>
  </si>
  <si>
    <t>HSD04</t>
  </si>
  <si>
    <t>MTI11</t>
  </si>
  <si>
    <t>MTI14</t>
  </si>
  <si>
    <t>MTI15</t>
  </si>
  <si>
    <t>NHO07</t>
  </si>
  <si>
    <t>NLM04</t>
  </si>
  <si>
    <t>NLM16</t>
  </si>
  <si>
    <t>QKT04</t>
  </si>
  <si>
    <t>SLD08</t>
  </si>
  <si>
    <t>TOA04</t>
  </si>
  <si>
    <t>TOA07</t>
  </si>
  <si>
    <t>TOA26</t>
  </si>
  <si>
    <t>TOA27</t>
  </si>
  <si>
    <t>TOT11</t>
  </si>
  <si>
    <t>XHH02</t>
  </si>
  <si>
    <t>LOP TG</t>
  </si>
  <si>
    <t>Kiên</t>
  </si>
  <si>
    <t>Nguyễn Thị</t>
  </si>
  <si>
    <t>Thủy</t>
  </si>
  <si>
    <t>Trang</t>
  </si>
  <si>
    <t>Trần Thị Thu</t>
  </si>
  <si>
    <t>Hằng</t>
  </si>
  <si>
    <t>Vũ Thị</t>
  </si>
  <si>
    <t>Hạnh</t>
  </si>
  <si>
    <t>Ngô Công</t>
  </si>
  <si>
    <t>Thắng</t>
  </si>
  <si>
    <t>Lê Thị Minh</t>
  </si>
  <si>
    <t>Thùy</t>
  </si>
  <si>
    <t>Vũ Thị Thu</t>
  </si>
  <si>
    <t>Phạm Hồng</t>
  </si>
  <si>
    <t>Đoàn Thị Thúy</t>
  </si>
  <si>
    <t>Hán Thị Phương</t>
  </si>
  <si>
    <t>Nga</t>
  </si>
  <si>
    <t>Bùi Huy</t>
  </si>
  <si>
    <t>Doanh</t>
  </si>
  <si>
    <t>Huyền</t>
  </si>
  <si>
    <t>Nguyễn Văn</t>
  </si>
  <si>
    <t>Hoàng</t>
  </si>
  <si>
    <t>Nguyễn Đức</t>
  </si>
  <si>
    <t>Thịnh</t>
  </si>
  <si>
    <t>Phạm Thị Lan</t>
  </si>
  <si>
    <t>Anh</t>
  </si>
  <si>
    <t>Nguyễn Thu</t>
  </si>
  <si>
    <t>Nguyễn Thị Thanh</t>
  </si>
  <si>
    <t>Minh</t>
  </si>
  <si>
    <t>Lê Thị Kim</t>
  </si>
  <si>
    <t>Thanh</t>
  </si>
  <si>
    <t>Thu</t>
  </si>
  <si>
    <t>Nguyễn Quốc</t>
  </si>
  <si>
    <t>Chỉnh</t>
  </si>
  <si>
    <t>Nguyễn Ngọc</t>
  </si>
  <si>
    <t>Mai</t>
  </si>
  <si>
    <t>Oanh</t>
  </si>
  <si>
    <t>Nguyễn Công</t>
  </si>
  <si>
    <t>Oánh</t>
  </si>
  <si>
    <t>Dung</t>
  </si>
  <si>
    <t>Giang</t>
  </si>
  <si>
    <t>Lê Thị Diệu</t>
  </si>
  <si>
    <t>Nguyễn Hữu</t>
  </si>
  <si>
    <t>Hải</t>
  </si>
  <si>
    <t>Châu</t>
  </si>
  <si>
    <t>Nguyễn Thị Thúy</t>
  </si>
  <si>
    <t>Diễn</t>
  </si>
  <si>
    <t>SN01032</t>
  </si>
  <si>
    <t>LTDH</t>
  </si>
  <si>
    <t>GKDH</t>
  </si>
  <si>
    <t>CKDH</t>
  </si>
  <si>
    <t>THDH</t>
  </si>
  <si>
    <t>KQ03008</t>
  </si>
  <si>
    <t>KQ03009</t>
  </si>
  <si>
    <t>KQ02014</t>
  </si>
  <si>
    <t>CP02001</t>
  </si>
  <si>
    <t>TH02035</t>
  </si>
  <si>
    <t>TH02045</t>
  </si>
  <si>
    <t>TY02003</t>
  </si>
  <si>
    <t>MT01004</t>
  </si>
  <si>
    <t>KT02002</t>
  </si>
  <si>
    <t>KT02006</t>
  </si>
  <si>
    <t>TH03210</t>
  </si>
  <si>
    <t>TH03212</t>
  </si>
  <si>
    <t>TH01009</t>
  </si>
  <si>
    <t>QL02048</t>
  </si>
  <si>
    <t>ML01020</t>
  </si>
  <si>
    <t>ML01021</t>
  </si>
  <si>
    <t>SN01033</t>
  </si>
  <si>
    <t>CN02305</t>
  </si>
  <si>
    <t>TH01004</t>
  </si>
  <si>
    <t>TH01007</t>
  </si>
  <si>
    <t>TH01011</t>
  </si>
  <si>
    <t>TH02041</t>
  </si>
  <si>
    <t>TH01005</t>
  </si>
  <si>
    <t>TH01006</t>
  </si>
  <si>
    <t>TH01024</t>
  </si>
  <si>
    <t>ML01018</t>
  </si>
  <si>
    <t>Tiếng Anh 1</t>
  </si>
  <si>
    <t>Kế toán tài chính 1</t>
  </si>
  <si>
    <t>Kế toán tài chính 2</t>
  </si>
  <si>
    <t>Nguyên lý kế toán</t>
  </si>
  <si>
    <t>Vật lý học thực phẩm</t>
  </si>
  <si>
    <t>TH cấu trúc DL&amp;giải thuật</t>
  </si>
  <si>
    <t>Kỹ thuật lập trình</t>
  </si>
  <si>
    <t>Mô học 1</t>
  </si>
  <si>
    <t>Hóa phân tích</t>
  </si>
  <si>
    <t>Kinh tế vĩ mô 1</t>
  </si>
  <si>
    <t>Nguyên lý thống kê kinh tế</t>
  </si>
  <si>
    <t>Phát triển web front-end</t>
  </si>
  <si>
    <t>Phát triển web back-end</t>
  </si>
  <si>
    <t>Tin học đại cương</t>
  </si>
  <si>
    <t>Đất và phân bón</t>
  </si>
  <si>
    <t>Triết học Mác - Lê Nin</t>
  </si>
  <si>
    <t>Kinh tế chính trị Mác - Lênin</t>
  </si>
  <si>
    <t>Tiếng Anh 2</t>
  </si>
  <si>
    <t>Sinh lý động vật 2</t>
  </si>
  <si>
    <t>Giải tích 1</t>
  </si>
  <si>
    <t>Xác suất thống kê</t>
  </si>
  <si>
    <t>Toán cao cấp</t>
  </si>
  <si>
    <t>Độ phức tạp thuật toán</t>
  </si>
  <si>
    <t>Giải tích 2</t>
  </si>
  <si>
    <t>Đại số tuyến tính</t>
  </si>
  <si>
    <t>Toán giải tích</t>
  </si>
  <si>
    <t>Phát triển phi kinh tế</t>
  </si>
  <si>
    <t>Tiếng Anh cơ bản</t>
  </si>
  <si>
    <t>Kế toán tài chính</t>
  </si>
  <si>
    <t>Công nghệ chế biến</t>
  </si>
  <si>
    <t>Khoa học chính trị</t>
  </si>
  <si>
    <t>Cơ sở kỹ thuật điện</t>
  </si>
  <si>
    <t>Tổ chức - Giải phẫu - Phôi thai</t>
  </si>
  <si>
    <t>Hoá sinh động vật</t>
  </si>
  <si>
    <t>Kinh tế</t>
  </si>
  <si>
    <t>Quản lý kinh tế</t>
  </si>
  <si>
    <t>Khoa học máy tính</t>
  </si>
  <si>
    <t>Khoa học đất và Dinh dưỡng cây trồng</t>
  </si>
  <si>
    <t>Triết học</t>
  </si>
  <si>
    <t>Kinh tế chính trị - CNXH khoa học</t>
  </si>
  <si>
    <t>Quản trị kinh doanh</t>
  </si>
  <si>
    <t>Sinh lý - Tập tính động vật</t>
  </si>
  <si>
    <t>Toán học</t>
  </si>
  <si>
    <t>Mạng và Hệ thống thông tin</t>
  </si>
  <si>
    <t>Xã hội học</t>
  </si>
  <si>
    <t>Khoa Kinh tế và Quản lý</t>
  </si>
  <si>
    <t>BẢNG CHI TIẾT THANH TOÁN TIỀN GIẢNG DẠY NGOÀI GIỜ (MÃ LOP) HỌC KỲ I NĂM HỌC 2025-2026</t>
  </si>
  <si>
    <r>
      <t xml:space="preserve">(Kèm theo Quyết định số  </t>
    </r>
    <r>
      <rPr>
        <b/>
        <sz val="14"/>
        <rFont val="Times New Roman"/>
        <family val="1"/>
      </rPr>
      <t xml:space="preserve">                </t>
    </r>
    <r>
      <rPr>
        <sz val="14"/>
        <rFont val="Times New Roman"/>
        <family val="1"/>
      </rPr>
      <t>/QĐ-HVN ngày               tháng  02  năm 2026 của Giám đốc Học viện Nông nghiệp Việt Nam)</t>
    </r>
  </si>
  <si>
    <t>HOA17</t>
  </si>
  <si>
    <t>HOA21</t>
  </si>
  <si>
    <t>HOA26</t>
  </si>
  <si>
    <t>HOA02</t>
  </si>
  <si>
    <t>HOA12</t>
  </si>
  <si>
    <t>CHO04</t>
  </si>
  <si>
    <t>CHO14</t>
  </si>
  <si>
    <t>DIE15</t>
  </si>
  <si>
    <t>DLU15</t>
  </si>
  <si>
    <t>TDH11</t>
  </si>
  <si>
    <t>KT001</t>
  </si>
  <si>
    <t>KT008</t>
  </si>
  <si>
    <t>KT015</t>
  </si>
  <si>
    <t>KT017</t>
  </si>
  <si>
    <t>KTL19</t>
  </si>
  <si>
    <t>KTL20</t>
  </si>
  <si>
    <t>NLM08</t>
  </si>
  <si>
    <t>NLM17</t>
  </si>
  <si>
    <t>DCM07</t>
  </si>
  <si>
    <t>PHL12</t>
  </si>
  <si>
    <t>TLY05</t>
  </si>
  <si>
    <t>PPG06</t>
  </si>
  <si>
    <t>TLY09</t>
  </si>
  <si>
    <t>NN006</t>
  </si>
  <si>
    <t>ACN05</t>
  </si>
  <si>
    <t>ACN08</t>
  </si>
  <si>
    <t>ACN09</t>
  </si>
  <si>
    <t>ACN12</t>
  </si>
  <si>
    <t>NN010</t>
  </si>
  <si>
    <t>NN024</t>
  </si>
  <si>
    <t>NN018</t>
  </si>
  <si>
    <t>HSC06</t>
  </si>
  <si>
    <t>TPD01</t>
  </si>
  <si>
    <t>GTC10</t>
  </si>
  <si>
    <t>GTC12</t>
  </si>
  <si>
    <t>TOA16</t>
  </si>
  <si>
    <t>TOA30</t>
  </si>
  <si>
    <t>TOT03</t>
  </si>
  <si>
    <t>VLY09</t>
  </si>
  <si>
    <t>VLY10</t>
  </si>
  <si>
    <t>VLY11</t>
  </si>
  <si>
    <t>VLY08</t>
  </si>
  <si>
    <t>CNP03</t>
  </si>
  <si>
    <t>CNP12</t>
  </si>
  <si>
    <t>MTI01</t>
  </si>
  <si>
    <t>MTI08</t>
  </si>
  <si>
    <t>BKT01</t>
  </si>
  <si>
    <t>BKT09</t>
  </si>
  <si>
    <t>BKT12</t>
  </si>
  <si>
    <t>BKT20</t>
  </si>
  <si>
    <t>TCH09</t>
  </si>
  <si>
    <t>MKT16</t>
  </si>
  <si>
    <t>Trần Thanh</t>
  </si>
  <si>
    <t>Hiển</t>
  </si>
  <si>
    <t>Ngô Thị</t>
  </si>
  <si>
    <t>Thương</t>
  </si>
  <si>
    <t>Nguyễn Thị Hồng</t>
  </si>
  <si>
    <t>Dương Thành</t>
  </si>
  <si>
    <t>Huân</t>
  </si>
  <si>
    <t>Cơ học kỹ thuật</t>
  </si>
  <si>
    <t>Nguyễn Xuân</t>
  </si>
  <si>
    <t>Thiết</t>
  </si>
  <si>
    <t>Ngô Phương</t>
  </si>
  <si>
    <t>Nguyễn Trọng</t>
  </si>
  <si>
    <t>Động lực</t>
  </si>
  <si>
    <t>Nguyễn Quang</t>
  </si>
  <si>
    <t>Huy</t>
  </si>
  <si>
    <t>Tự động hóa</t>
  </si>
  <si>
    <t>Nguyễn Tất</t>
  </si>
  <si>
    <t>Thái Thị</t>
  </si>
  <si>
    <t>Nhung</t>
  </si>
  <si>
    <t>Đồng Thanh</t>
  </si>
  <si>
    <t>Bùi Thị Khánh</t>
  </si>
  <si>
    <t>Hòa</t>
  </si>
  <si>
    <t>Nguyễn Thị Huyền</t>
  </si>
  <si>
    <t>Trần Thế</t>
  </si>
  <si>
    <t>Cường</t>
  </si>
  <si>
    <t>Lê Văn</t>
  </si>
  <si>
    <t>Hùng</t>
  </si>
  <si>
    <t>Xuân</t>
  </si>
  <si>
    <t>Hoàng Kiều</t>
  </si>
  <si>
    <t>Pháp luật</t>
  </si>
  <si>
    <t>Trần Thị Hà</t>
  </si>
  <si>
    <t>Nghĩa</t>
  </si>
  <si>
    <t>Sư phạm công nghệ</t>
  </si>
  <si>
    <t>Thư</t>
  </si>
  <si>
    <t>Trần Thị Thanh</t>
  </si>
  <si>
    <t>Tâm</t>
  </si>
  <si>
    <t>Nguyễn Thị Minh</t>
  </si>
  <si>
    <t>Nghiêm Hồng</t>
  </si>
  <si>
    <t>Ngân</t>
  </si>
  <si>
    <t>Nhữ Thị Lan</t>
  </si>
  <si>
    <t>Phương</t>
  </si>
  <si>
    <t>Trần Thị Mỹ</t>
  </si>
  <si>
    <t>Nhi</t>
  </si>
  <si>
    <t>Vũ Thị Ngọc</t>
  </si>
  <si>
    <t>Trần Thu</t>
  </si>
  <si>
    <t>Lê Thị Hồng</t>
  </si>
  <si>
    <t>Lam</t>
  </si>
  <si>
    <t>Nguyễn Thị Lan</t>
  </si>
  <si>
    <t>Lại Thị Ngọc</t>
  </si>
  <si>
    <t>HS-CN sinh học thực phẩm</t>
  </si>
  <si>
    <t>Trần Thị Lan</t>
  </si>
  <si>
    <t>Hương</t>
  </si>
  <si>
    <t>Thực phẩm và Dinh dưỡng</t>
  </si>
  <si>
    <t>Lê Ngọc</t>
  </si>
  <si>
    <t>Ninh</t>
  </si>
  <si>
    <t>Vũ Đức</t>
  </si>
  <si>
    <t>Nguyễn Thủy</t>
  </si>
  <si>
    <t>Nguyễn Thành</t>
  </si>
  <si>
    <t>Chiêu</t>
  </si>
  <si>
    <t>Nguyễn Hoàng</t>
  </si>
  <si>
    <t>Nguyễn Tiến</t>
  </si>
  <si>
    <t>Vật lý</t>
  </si>
  <si>
    <t>Lương Minh</t>
  </si>
  <si>
    <t>Quân</t>
  </si>
  <si>
    <t>Dũng</t>
  </si>
  <si>
    <t>Bùi Thị</t>
  </si>
  <si>
    <t>Đỗ Thị</t>
  </si>
  <si>
    <t>Nhâm</t>
  </si>
  <si>
    <t>Trần Vũ</t>
  </si>
  <si>
    <t>Phí Thị Diễm</t>
  </si>
  <si>
    <t>Hồng</t>
  </si>
  <si>
    <t>Trần Thị</t>
  </si>
  <si>
    <t>Hoàng Thị Mai</t>
  </si>
  <si>
    <t>Tài chính</t>
  </si>
  <si>
    <t>Hướng</t>
  </si>
  <si>
    <t>Marketing</t>
  </si>
  <si>
    <t>CN02302</t>
  </si>
  <si>
    <t>MT02040</t>
  </si>
  <si>
    <t>CD02106</t>
  </si>
  <si>
    <t>CD02104</t>
  </si>
  <si>
    <t>CD02611</t>
  </si>
  <si>
    <t>CD03351</t>
  </si>
  <si>
    <t>CD03638</t>
  </si>
  <si>
    <t>KT02003</t>
  </si>
  <si>
    <t>KT03001</t>
  </si>
  <si>
    <t>PKT01003</t>
  </si>
  <si>
    <t>KT02015</t>
  </si>
  <si>
    <t>XH91047</t>
  </si>
  <si>
    <t>ML01023</t>
  </si>
  <si>
    <t>ML01009</t>
  </si>
  <si>
    <t>SN01018</t>
  </si>
  <si>
    <t>KN01001</t>
  </si>
  <si>
    <t>KN01003</t>
  </si>
  <si>
    <t>SN01042</t>
  </si>
  <si>
    <t>SN03069</t>
  </si>
  <si>
    <t>SN01041</t>
  </si>
  <si>
    <t>SN01043</t>
  </si>
  <si>
    <t>CP02004</t>
  </si>
  <si>
    <t>CP02017</t>
  </si>
  <si>
    <t>CP03022</t>
  </si>
  <si>
    <t>TY02001</t>
  </si>
  <si>
    <t>TY02002</t>
  </si>
  <si>
    <t>TH92023</t>
  </si>
  <si>
    <t>TH03310</t>
  </si>
  <si>
    <t>TH92041</t>
  </si>
  <si>
    <t>TH01029</t>
  </si>
  <si>
    <t>TH03218</t>
  </si>
  <si>
    <t>TH01002</t>
  </si>
  <si>
    <t>TH02046</t>
  </si>
  <si>
    <t>TH03107</t>
  </si>
  <si>
    <t>TH01001</t>
  </si>
  <si>
    <t>TH02034</t>
  </si>
  <si>
    <t>TH03101</t>
  </si>
  <si>
    <t>TH02016</t>
  </si>
  <si>
    <t>TH03120</t>
  </si>
  <si>
    <t>TH02037</t>
  </si>
  <si>
    <t>KQ03010</t>
  </si>
  <si>
    <t>KQ02303</t>
  </si>
  <si>
    <t>KQ03437</t>
  </si>
  <si>
    <t>KQ02311</t>
  </si>
  <si>
    <t>Phân tích thực phẩm</t>
  </si>
  <si>
    <t>Hình họa-Vẽ kỹ thuật</t>
  </si>
  <si>
    <t>Cơ học lý thuyết 1</t>
  </si>
  <si>
    <t>Kỹ thuật điện</t>
  </si>
  <si>
    <t>Truyền động thủy lực&amp;khí nén</t>
  </si>
  <si>
    <t>Hệ thống điều khiển số</t>
  </si>
  <si>
    <t>Nguyên lý kinh tế</t>
  </si>
  <si>
    <t>Kinh tế vi mô 2</t>
  </si>
  <si>
    <t>Nguyên lý kinh tế vi mô, vĩ mô</t>
  </si>
  <si>
    <t>Kinh tế lượng căn bản</t>
  </si>
  <si>
    <t>Lịch sử Đảng cộng sản Việt Nam</t>
  </si>
  <si>
    <t>Pháp luật đại cương</t>
  </si>
  <si>
    <t>Logic học đại cương</t>
  </si>
  <si>
    <t>Kỹ năng giao tiếp</t>
  </si>
  <si>
    <t>Kỹ năng quản lý bản thân</t>
  </si>
  <si>
    <t>Ngoại ngữ 2-2 (Tiếng Trung)</t>
  </si>
  <si>
    <t>Tiếng Anh thư tín giao dịch</t>
  </si>
  <si>
    <t>Ngoại ngữ 2</t>
  </si>
  <si>
    <t>Dẫn luận ngôn ngữ học</t>
  </si>
  <si>
    <t>Hoá học thực phẩm</t>
  </si>
  <si>
    <t>Kỹ thuật thực phẩm 3</t>
  </si>
  <si>
    <t>Phụ gia thực phẩm</t>
  </si>
  <si>
    <t>Giải phẫu vật nuôi 1</t>
  </si>
  <si>
    <t>Giải phẫu vật nuôi 2</t>
  </si>
  <si>
    <t>Phân tích dữ liệu lớn</t>
  </si>
  <si>
    <t>Vật lý đại cương A</t>
  </si>
  <si>
    <t>Cơ sở vật lý cho tin học</t>
  </si>
  <si>
    <t>Truyền thông đa phương tiện</t>
  </si>
  <si>
    <t>Cấu trúc dữ liệu và giải thuật</t>
  </si>
  <si>
    <t>Hệ quản trị cơ sở dữ liệu</t>
  </si>
  <si>
    <t>Tin học cơ sở</t>
  </si>
  <si>
    <t>Quản lý dự án phần mềm</t>
  </si>
  <si>
    <t>Hệ quản trị cơ sở dữ liệu 2</t>
  </si>
  <si>
    <t>Phân tích &amp; thiết kế hệ thống</t>
  </si>
  <si>
    <t>Kế toán thuế</t>
  </si>
  <si>
    <t>Tài chính tiền tệ</t>
  </si>
  <si>
    <t>Logistics trong TM điện tử</t>
  </si>
  <si>
    <t>Quản trị chuỗi cung ứng</t>
  </si>
  <si>
    <t>Ái</t>
  </si>
  <si>
    <t>HỌC KỲ I NĂM HỌC 2025-2026</t>
  </si>
  <si>
    <r>
      <t xml:space="preserve">(Kèm theo Quyết định số </t>
    </r>
    <r>
      <rPr>
        <b/>
        <sz val="14"/>
        <rFont val="Times New Roman"/>
        <family val="1"/>
      </rPr>
      <t xml:space="preserve">               </t>
    </r>
    <r>
      <rPr>
        <sz val="14"/>
        <rFont val="Times New Roman"/>
        <family val="1"/>
      </rPr>
      <t xml:space="preserve"> /QĐ-HVN ngày             tháng  02  năm 2026 của Giám đốc Học viện Nông nghiệp Việt Nam)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</si>
</sst>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#,##0.0"/>
    <numFmt numFmtId="166" formatCode="_(* #,##0_);_(* \(#,##0\);_(* &quot;-&quot;??_);_(@_)"/>
  </numFmts>
  <fonts count="38">
    <font>
      <sz val="12"/>
      <name val="Times New Roman"/>
    </font>
    <font>
      <sz val="8"/>
      <name val="Times New Roman"/>
      <family val="1"/>
    </font>
    <font>
      <sz val="12"/>
      <name val="Times New Roman"/>
      <family val="1"/>
    </font>
    <font>
      <sz val="12"/>
      <name val=".VnTime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.VnTime"/>
      <family val="2"/>
    </font>
    <font>
      <sz val="10"/>
      <name val=".VnArial"/>
      <family val="2"/>
    </font>
    <font>
      <sz val="10"/>
      <name val="VNI-Times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3"/>
      <color indexed="10"/>
      <name val="Times New Roman"/>
      <family val="1"/>
    </font>
    <font>
      <b/>
      <sz val="11"/>
      <color indexed="12"/>
      <name val="Times New Roman"/>
      <family val="1"/>
    </font>
    <font>
      <sz val="10"/>
      <name val="Times New Roman"/>
      <family val="1"/>
    </font>
    <font>
      <sz val="11"/>
      <color indexed="12"/>
      <name val="Times New Roman"/>
      <family val="1"/>
    </font>
    <font>
      <i/>
      <sz val="13"/>
      <name val="Times New Roman"/>
      <family val="1"/>
    </font>
    <font>
      <b/>
      <i/>
      <sz val="12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8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43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1" applyNumberFormat="0" applyAlignment="0" applyProtection="0"/>
    <xf numFmtId="0" fontId="23" fillId="0" borderId="6" applyNumberFormat="0" applyFill="0" applyAlignment="0" applyProtection="0"/>
    <xf numFmtId="0" fontId="24" fillId="22" borderId="0" applyNumberFormat="0" applyBorder="0" applyAlignment="0" applyProtection="0"/>
    <xf numFmtId="0" fontId="2" fillId="0" borderId="0"/>
    <xf numFmtId="0" fontId="25" fillId="0" borderId="0"/>
    <xf numFmtId="0" fontId="26" fillId="0" borderId="0"/>
    <xf numFmtId="0" fontId="27" fillId="0" borderId="0"/>
    <xf numFmtId="0" fontId="2" fillId="0" borderId="0"/>
    <xf numFmtId="0" fontId="3" fillId="23" borderId="7" applyNumberFormat="0" applyFont="0" applyAlignment="0" applyProtection="0"/>
    <xf numFmtId="0" fontId="28" fillId="20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</cellStyleXfs>
  <cellXfs count="110">
    <xf numFmtId="0" fontId="0" fillId="0" borderId="0" xfId="0"/>
    <xf numFmtId="166" fontId="32" fillId="0" borderId="0" xfId="28" applyNumberFormat="1" applyFont="1" applyFill="1" applyAlignment="1" applyProtection="1">
      <alignment vertical="center"/>
      <protection hidden="1"/>
    </xf>
    <xf numFmtId="0" fontId="33" fillId="0" borderId="0" xfId="41" applyFont="1" applyAlignment="1" applyProtection="1">
      <alignment horizontal="center"/>
      <protection hidden="1"/>
    </xf>
    <xf numFmtId="0" fontId="7" fillId="0" borderId="0" xfId="41" applyFont="1" applyAlignment="1" applyProtection="1">
      <alignment horizontal="center"/>
      <protection hidden="1"/>
    </xf>
    <xf numFmtId="0" fontId="2" fillId="0" borderId="0" xfId="42"/>
    <xf numFmtId="0" fontId="34" fillId="0" borderId="0" xfId="42" applyFont="1" applyAlignment="1" applyProtection="1">
      <alignment horizontal="center" vertical="center" wrapText="1"/>
      <protection hidden="1"/>
    </xf>
    <xf numFmtId="0" fontId="6" fillId="0" borderId="0" xfId="41" applyFont="1" applyProtection="1">
      <protection hidden="1"/>
    </xf>
    <xf numFmtId="0" fontId="35" fillId="0" borderId="0" xfId="41" applyFont="1" applyProtection="1">
      <protection hidden="1"/>
    </xf>
    <xf numFmtId="0" fontId="10" fillId="0" borderId="0" xfId="42" applyFont="1" applyAlignment="1" applyProtection="1">
      <alignment vertical="center"/>
      <protection hidden="1"/>
    </xf>
    <xf numFmtId="0" fontId="36" fillId="0" borderId="0" xfId="42" applyFont="1" applyAlignment="1" applyProtection="1">
      <alignment horizontal="center" vertical="center"/>
      <protection hidden="1"/>
    </xf>
    <xf numFmtId="0" fontId="35" fillId="0" borderId="0" xfId="40" applyFont="1" applyAlignment="1" applyProtection="1">
      <alignment horizontal="center"/>
      <protection hidden="1"/>
    </xf>
    <xf numFmtId="0" fontId="35" fillId="0" borderId="0" xfId="41" applyFont="1" applyAlignment="1" applyProtection="1">
      <alignment horizontal="center"/>
      <protection hidden="1"/>
    </xf>
    <xf numFmtId="0" fontId="6" fillId="0" borderId="0" xfId="39" applyFont="1" applyAlignment="1">
      <alignment horizontal="center" vertical="center"/>
    </xf>
    <xf numFmtId="0" fontId="6" fillId="0" borderId="0" xfId="39" applyFont="1" applyAlignment="1">
      <alignment vertical="center"/>
    </xf>
    <xf numFmtId="0" fontId="6" fillId="0" borderId="0" xfId="39" applyFont="1" applyAlignment="1">
      <alignment vertical="center" wrapText="1"/>
    </xf>
    <xf numFmtId="1" fontId="6" fillId="0" borderId="0" xfId="39" applyNumberFormat="1" applyFont="1" applyAlignment="1">
      <alignment vertical="center"/>
    </xf>
    <xf numFmtId="0" fontId="6" fillId="0" borderId="0" xfId="39" applyFont="1" applyAlignment="1">
      <alignment horizontal="left" vertical="center"/>
    </xf>
    <xf numFmtId="2" fontId="6" fillId="0" borderId="0" xfId="39" applyNumberFormat="1" applyFont="1" applyAlignment="1">
      <alignment horizontal="center" vertical="center"/>
    </xf>
    <xf numFmtId="4" fontId="4" fillId="0" borderId="11" xfId="28" applyNumberFormat="1" applyFont="1" applyFill="1" applyBorder="1" applyAlignment="1">
      <alignment horizontal="center" vertical="center" wrapText="1"/>
    </xf>
    <xf numFmtId="0" fontId="10" fillId="24" borderId="0" xfId="0" applyFont="1" applyFill="1" applyAlignment="1">
      <alignment vertical="center"/>
    </xf>
    <xf numFmtId="0" fontId="10" fillId="24" borderId="0" xfId="0" applyFont="1" applyFill="1" applyAlignment="1">
      <alignment horizontal="center" vertical="center"/>
    </xf>
    <xf numFmtId="0" fontId="5" fillId="24" borderId="0" xfId="0" applyFont="1" applyFill="1" applyAlignment="1">
      <alignment vertical="center"/>
    </xf>
    <xf numFmtId="0" fontId="8" fillId="24" borderId="0" xfId="0" applyFont="1" applyFill="1" applyAlignment="1">
      <alignment horizontal="center" vertical="center"/>
    </xf>
    <xf numFmtId="0" fontId="7" fillId="24" borderId="11" xfId="0" applyFont="1" applyFill="1" applyBorder="1" applyAlignment="1">
      <alignment horizontal="center" vertical="center"/>
    </xf>
    <xf numFmtId="0" fontId="7" fillId="24" borderId="11" xfId="0" applyFont="1" applyFill="1" applyBorder="1" applyAlignment="1">
      <alignment horizontal="center" vertical="center" wrapText="1"/>
    </xf>
    <xf numFmtId="0" fontId="7" fillId="24" borderId="12" xfId="0" applyFont="1" applyFill="1" applyBorder="1" applyAlignment="1">
      <alignment horizontal="center" vertical="center"/>
    </xf>
    <xf numFmtId="0" fontId="7" fillId="24" borderId="13" xfId="0" applyFont="1" applyFill="1" applyBorder="1" applyAlignment="1">
      <alignment horizontal="center" vertical="center"/>
    </xf>
    <xf numFmtId="0" fontId="7" fillId="24" borderId="0" xfId="0" applyFont="1" applyFill="1" applyAlignment="1">
      <alignment horizontal="center" vertical="center"/>
    </xf>
    <xf numFmtId="0" fontId="6" fillId="24" borderId="20" xfId="0" applyFont="1" applyFill="1" applyBorder="1" applyAlignment="1">
      <alignment horizontal="center" vertical="center"/>
    </xf>
    <xf numFmtId="0" fontId="6" fillId="24" borderId="21" xfId="0" applyFont="1" applyFill="1" applyBorder="1" applyAlignment="1">
      <alignment vertical="center"/>
    </xf>
    <xf numFmtId="0" fontId="6" fillId="24" borderId="22" xfId="0" applyFont="1" applyFill="1" applyBorder="1" applyAlignment="1">
      <alignment vertical="center"/>
    </xf>
    <xf numFmtId="0" fontId="6" fillId="24" borderId="20" xfId="0" applyFont="1" applyFill="1" applyBorder="1" applyAlignment="1">
      <alignment vertical="center"/>
    </xf>
    <xf numFmtId="164" fontId="6" fillId="24" borderId="10" xfId="0" applyNumberFormat="1" applyFont="1" applyFill="1" applyBorder="1" applyAlignment="1">
      <alignment horizontal="center" vertical="center"/>
    </xf>
    <xf numFmtId="3" fontId="6" fillId="24" borderId="10" xfId="28" applyNumberFormat="1" applyFont="1" applyFill="1" applyBorder="1" applyAlignment="1">
      <alignment horizontal="center" vertical="center"/>
    </xf>
    <xf numFmtId="166" fontId="6" fillId="24" borderId="10" xfId="28" applyNumberFormat="1" applyFont="1" applyFill="1" applyBorder="1" applyAlignment="1">
      <alignment vertical="center"/>
    </xf>
    <xf numFmtId="0" fontId="6" fillId="24" borderId="0" xfId="0" applyFont="1" applyFill="1" applyAlignment="1">
      <alignment vertical="center"/>
    </xf>
    <xf numFmtId="166" fontId="6" fillId="24" borderId="0" xfId="0" applyNumberFormat="1" applyFont="1" applyFill="1" applyAlignment="1">
      <alignment vertical="center"/>
    </xf>
    <xf numFmtId="0" fontId="6" fillId="24" borderId="10" xfId="0" applyFont="1" applyFill="1" applyBorder="1" applyAlignment="1">
      <alignment horizontal="center" vertical="center"/>
    </xf>
    <xf numFmtId="0" fontId="6" fillId="24" borderId="15" xfId="0" applyFont="1" applyFill="1" applyBorder="1" applyAlignment="1">
      <alignment vertical="center"/>
    </xf>
    <xf numFmtId="0" fontId="6" fillId="24" borderId="16" xfId="0" applyFont="1" applyFill="1" applyBorder="1" applyAlignment="1">
      <alignment vertical="center"/>
    </xf>
    <xf numFmtId="0" fontId="6" fillId="24" borderId="10" xfId="0" applyFont="1" applyFill="1" applyBorder="1" applyAlignment="1">
      <alignment vertical="center"/>
    </xf>
    <xf numFmtId="0" fontId="6" fillId="24" borderId="14" xfId="0" applyFont="1" applyFill="1" applyBorder="1" applyAlignment="1">
      <alignment vertical="center"/>
    </xf>
    <xf numFmtId="0" fontId="6" fillId="24" borderId="0" xfId="0" applyFont="1" applyFill="1" applyAlignment="1">
      <alignment horizontal="center" vertical="center"/>
    </xf>
    <xf numFmtId="3" fontId="6" fillId="24" borderId="0" xfId="0" applyNumberFormat="1" applyFont="1" applyFill="1" applyAlignment="1">
      <alignment vertical="center"/>
    </xf>
    <xf numFmtId="0" fontId="4" fillId="24" borderId="0" xfId="0" applyFont="1" applyFill="1" applyAlignment="1">
      <alignment horizontal="center" vertical="center"/>
    </xf>
    <xf numFmtId="166" fontId="4" fillId="24" borderId="0" xfId="0" applyNumberFormat="1" applyFont="1" applyFill="1" applyAlignment="1">
      <alignment vertical="center"/>
    </xf>
    <xf numFmtId="0" fontId="4" fillId="24" borderId="0" xfId="0" applyFont="1" applyFill="1" applyAlignment="1">
      <alignment vertical="center"/>
    </xf>
    <xf numFmtId="0" fontId="2" fillId="24" borderId="0" xfId="0" applyFont="1" applyFill="1" applyAlignment="1">
      <alignment vertical="center"/>
    </xf>
    <xf numFmtId="3" fontId="6" fillId="24" borderId="20" xfId="0" applyNumberFormat="1" applyFont="1" applyFill="1" applyBorder="1" applyAlignment="1">
      <alignment horizontal="right" vertical="center"/>
    </xf>
    <xf numFmtId="3" fontId="6" fillId="24" borderId="10" xfId="0" applyNumberFormat="1" applyFont="1" applyFill="1" applyBorder="1" applyAlignment="1">
      <alignment horizontal="right" vertical="center"/>
    </xf>
    <xf numFmtId="0" fontId="6" fillId="24" borderId="14" xfId="0" applyFont="1" applyFill="1" applyBorder="1" applyAlignment="1">
      <alignment horizontal="center" vertical="center"/>
    </xf>
    <xf numFmtId="3" fontId="6" fillId="24" borderId="14" xfId="0" applyNumberFormat="1" applyFont="1" applyFill="1" applyBorder="1" applyAlignment="1">
      <alignment horizontal="right" vertical="center"/>
    </xf>
    <xf numFmtId="0" fontId="6" fillId="24" borderId="11" xfId="0" applyFont="1" applyFill="1" applyBorder="1" applyAlignment="1">
      <alignment horizontal="center" vertical="center"/>
    </xf>
    <xf numFmtId="3" fontId="7" fillId="24" borderId="11" xfId="0" applyNumberFormat="1" applyFont="1" applyFill="1" applyBorder="1" applyAlignment="1">
      <alignment horizontal="right" vertical="center"/>
    </xf>
    <xf numFmtId="3" fontId="6" fillId="24" borderId="10" xfId="28" applyNumberFormat="1" applyFont="1" applyFill="1" applyBorder="1" applyAlignment="1">
      <alignment vertical="center"/>
    </xf>
    <xf numFmtId="0" fontId="6" fillId="24" borderId="17" xfId="0" applyFont="1" applyFill="1" applyBorder="1" applyAlignment="1">
      <alignment vertical="center"/>
    </xf>
    <xf numFmtId="0" fontId="6" fillId="24" borderId="17" xfId="0" applyFont="1" applyFill="1" applyBorder="1" applyAlignment="1">
      <alignment horizontal="center" vertical="center"/>
    </xf>
    <xf numFmtId="3" fontId="6" fillId="24" borderId="17" xfId="0" applyNumberFormat="1" applyFont="1" applyFill="1" applyBorder="1" applyAlignment="1">
      <alignment vertical="center"/>
    </xf>
    <xf numFmtId="165" fontId="7" fillId="24" borderId="11" xfId="28" applyNumberFormat="1" applyFont="1" applyFill="1" applyBorder="1" applyAlignment="1">
      <alignment horizontal="center" vertical="center"/>
    </xf>
    <xf numFmtId="0" fontId="6" fillId="24" borderId="11" xfId="0" applyFont="1" applyFill="1" applyBorder="1" applyAlignment="1">
      <alignment vertical="center"/>
    </xf>
    <xf numFmtId="166" fontId="7" fillId="24" borderId="11" xfId="28" applyNumberFormat="1" applyFont="1" applyFill="1" applyBorder="1" applyAlignment="1">
      <alignment vertical="center"/>
    </xf>
    <xf numFmtId="3" fontId="7" fillId="24" borderId="11" xfId="28" applyNumberFormat="1" applyFont="1" applyFill="1" applyBorder="1" applyAlignment="1">
      <alignment vertical="center"/>
    </xf>
    <xf numFmtId="0" fontId="6" fillId="24" borderId="10" xfId="0" applyFont="1" applyFill="1" applyBorder="1" applyAlignment="1">
      <alignment horizontal="center" vertical="center" wrapText="1"/>
    </xf>
    <xf numFmtId="0" fontId="10" fillId="24" borderId="0" xfId="0" applyFont="1" applyFill="1" applyAlignment="1">
      <alignment horizontal="center" vertical="center"/>
    </xf>
    <xf numFmtId="0" fontId="9" fillId="24" borderId="0" xfId="0" applyFont="1" applyFill="1" applyAlignment="1">
      <alignment horizontal="center" vertical="center"/>
    </xf>
    <xf numFmtId="0" fontId="5" fillId="24" borderId="0" xfId="0" applyFont="1" applyFill="1" applyAlignment="1">
      <alignment horizontal="center" vertical="center"/>
    </xf>
    <xf numFmtId="0" fontId="8" fillId="24" borderId="0" xfId="0" applyFont="1" applyFill="1" applyAlignment="1">
      <alignment horizontal="center" vertical="center"/>
    </xf>
    <xf numFmtId="0" fontId="7" fillId="24" borderId="11" xfId="0" applyFont="1" applyFill="1" applyBorder="1" applyAlignment="1">
      <alignment horizontal="center" vertical="center"/>
    </xf>
    <xf numFmtId="0" fontId="4" fillId="24" borderId="0" xfId="0" applyFont="1" applyFill="1" applyAlignment="1">
      <alignment horizontal="center" vertical="center"/>
    </xf>
    <xf numFmtId="0" fontId="37" fillId="24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64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164" fontId="7" fillId="0" borderId="1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164" fontId="6" fillId="0" borderId="10" xfId="0" applyNumberFormat="1" applyFont="1" applyFill="1" applyBorder="1" applyAlignment="1">
      <alignment horizontal="center" vertical="center" wrapText="1"/>
    </xf>
    <xf numFmtId="3" fontId="6" fillId="0" borderId="10" xfId="0" applyNumberFormat="1" applyFont="1" applyFill="1" applyBorder="1" applyAlignment="1">
      <alignment horizontal="center" vertical="center" wrapText="1"/>
    </xf>
    <xf numFmtId="3" fontId="6" fillId="0" borderId="10" xfId="0" applyNumberFormat="1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vertical="center" wrapText="1"/>
    </xf>
    <xf numFmtId="0" fontId="6" fillId="0" borderId="19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vertical="center" wrapText="1"/>
    </xf>
    <xf numFmtId="164" fontId="6" fillId="0" borderId="17" xfId="0" applyNumberFormat="1" applyFont="1" applyFill="1" applyBorder="1" applyAlignment="1">
      <alignment horizontal="center" vertical="center" wrapText="1"/>
    </xf>
    <xf numFmtId="3" fontId="6" fillId="0" borderId="17" xfId="0" applyNumberFormat="1" applyFont="1" applyFill="1" applyBorder="1" applyAlignment="1">
      <alignment horizontal="center" vertical="center" wrapText="1"/>
    </xf>
    <xf numFmtId="3" fontId="6" fillId="0" borderId="17" xfId="0" applyNumberFormat="1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vertical="center" wrapText="1"/>
    </xf>
    <xf numFmtId="3" fontId="4" fillId="0" borderId="11" xfId="0" applyNumberFormat="1" applyFont="1" applyFill="1" applyBorder="1" applyAlignment="1">
      <alignment horizontal="right" vertical="center" wrapText="1"/>
    </xf>
    <xf numFmtId="0" fontId="2" fillId="0" borderId="11" xfId="0" applyFont="1" applyFill="1" applyBorder="1" applyAlignment="1">
      <alignment vertical="center" wrapText="1"/>
    </xf>
    <xf numFmtId="3" fontId="4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Alignment="1">
      <alignment horizontal="left" vertical="center" wrapText="1"/>
    </xf>
    <xf numFmtId="0" fontId="37" fillId="0" borderId="0" xfId="0" applyFont="1" applyFill="1" applyAlignment="1">
      <alignment horizontal="left" vertical="center" wrapText="1"/>
    </xf>
    <xf numFmtId="3" fontId="2" fillId="0" borderId="0" xfId="0" applyNumberFormat="1" applyFont="1" applyFill="1" applyAlignment="1">
      <alignment vertical="center" wrapText="1"/>
    </xf>
    <xf numFmtId="0" fontId="37" fillId="0" borderId="0" xfId="0" applyFont="1" applyFill="1" applyAlignment="1">
      <alignment horizontal="left" vertical="center" wrapText="1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3" xfId="38" xr:uid="{00000000-0005-0000-0000-000026000000}"/>
    <cellStyle name="Normal_02_Vuot_gio_ca_nam_2016_2017" xfId="39" xr:uid="{00000000-0005-0000-0000-000027000000}"/>
    <cellStyle name="Normal_Dichso" xfId="40" xr:uid="{00000000-0005-0000-0000-000028000000}"/>
    <cellStyle name="Normal_DocSoUnicode" xfId="41" xr:uid="{00000000-0005-0000-0000-000029000000}"/>
    <cellStyle name="Normal_Lenh_chi_VietinBank" xfId="42" xr:uid="{00000000-0005-0000-0000-00002A000000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K27"/>
  <sheetViews>
    <sheetView showZeros="0" workbookViewId="0">
      <selection activeCell="B2" sqref="B2"/>
    </sheetView>
  </sheetViews>
  <sheetFormatPr defaultColWidth="9" defaultRowHeight="13.8"/>
  <cols>
    <col min="1" max="1" width="9" style="12"/>
    <col min="2" max="2" width="16.8984375" style="13" bestFit="1" customWidth="1"/>
    <col min="3" max="3" width="9" style="13"/>
    <col min="4" max="4" width="9" style="12"/>
    <col min="5" max="9" width="9" style="13"/>
    <col min="10" max="12" width="9" style="12"/>
    <col min="13" max="13" width="9" style="14"/>
    <col min="14" max="18" width="9" style="12"/>
    <col min="19" max="31" width="9" style="13"/>
    <col min="32" max="32" width="9" style="15"/>
    <col min="33" max="49" width="9" style="13"/>
    <col min="50" max="51" width="9" style="12"/>
    <col min="52" max="53" width="9" style="16"/>
    <col min="54" max="54" width="9" style="12"/>
    <col min="55" max="55" width="9" style="16"/>
    <col min="56" max="60" width="9" style="12"/>
    <col min="61" max="62" width="9" style="17"/>
    <col min="63" max="84" width="9" style="12"/>
    <col min="85" max="85" width="9" style="17"/>
    <col min="86" max="87" width="9" style="12"/>
    <col min="88" max="88" width="9" style="17"/>
    <col min="89" max="89" width="9" style="12"/>
    <col min="90" max="16384" width="9" style="13"/>
  </cols>
  <sheetData>
    <row r="1" spans="2:15" s="4" customFormat="1" ht="16.8">
      <c r="B1" s="1">
        <f>'ngoai gio_II'!G285</f>
        <v>444081250</v>
      </c>
      <c r="C1" s="2" t="str">
        <f>RIGHT("000000000000"&amp;ROUND(B1,0),12)</f>
        <v>000444081250</v>
      </c>
      <c r="D1" s="3">
        <v>1</v>
      </c>
      <c r="E1" s="3">
        <v>2</v>
      </c>
      <c r="F1" s="3">
        <v>3</v>
      </c>
      <c r="G1" s="3">
        <v>4</v>
      </c>
      <c r="H1" s="3">
        <v>5</v>
      </c>
      <c r="I1" s="3">
        <v>6</v>
      </c>
      <c r="J1" s="3">
        <v>7</v>
      </c>
      <c r="K1" s="3">
        <v>8</v>
      </c>
      <c r="L1" s="3">
        <v>9</v>
      </c>
      <c r="M1" s="3">
        <v>10</v>
      </c>
      <c r="N1" s="3">
        <v>11</v>
      </c>
      <c r="O1" s="3">
        <v>12</v>
      </c>
    </row>
    <row r="2" spans="2:15" s="4" customFormat="1" ht="26.4">
      <c r="B2" s="5" t="s">
        <v>17</v>
      </c>
      <c r="C2" s="6"/>
      <c r="D2" s="7">
        <f>VALUE(MID(C1,D1,1))</f>
        <v>0</v>
      </c>
      <c r="E2" s="7">
        <f>VALUE(MID(C1,E1,1))</f>
        <v>0</v>
      </c>
      <c r="F2" s="7">
        <f>VALUE(MID(C1,F1,1))</f>
        <v>0</v>
      </c>
      <c r="G2" s="7">
        <f>VALUE(MID(C1,G1,1))</f>
        <v>4</v>
      </c>
      <c r="H2" s="7">
        <f>VALUE(MID(C1,H1,1))</f>
        <v>4</v>
      </c>
      <c r="I2" s="7">
        <f>VALUE(MID(C1,I1,1))</f>
        <v>4</v>
      </c>
      <c r="J2" s="7">
        <f>VALUE(MID(C1,J1,1))</f>
        <v>0</v>
      </c>
      <c r="K2" s="7">
        <f>VALUE(MID(C1,K1,1))</f>
        <v>8</v>
      </c>
      <c r="L2" s="7">
        <f>VALUE(MID(C1,L1,1))</f>
        <v>1</v>
      </c>
      <c r="M2" s="7">
        <f>VALUE(MID(C1,M1,1))</f>
        <v>2</v>
      </c>
      <c r="N2" s="7">
        <f>VALUE(MID(C1,N1,1))</f>
        <v>5</v>
      </c>
      <c r="O2" s="7">
        <f>VALUE(MID(C1,O1,1))</f>
        <v>0</v>
      </c>
    </row>
    <row r="3" spans="2:15" s="4" customFormat="1" ht="16.8">
      <c r="B3" s="8"/>
      <c r="C3" s="6"/>
      <c r="D3" s="7">
        <f>SUM(D2:D2)</f>
        <v>0</v>
      </c>
      <c r="E3" s="7">
        <f>SUM(D2:E2)</f>
        <v>0</v>
      </c>
      <c r="F3" s="7">
        <f>SUM(D2:F2)</f>
        <v>0</v>
      </c>
      <c r="G3" s="7">
        <f>SUM(G2:G2)</f>
        <v>4</v>
      </c>
      <c r="H3" s="7">
        <f>SUM(G2:H2)</f>
        <v>8</v>
      </c>
      <c r="I3" s="7">
        <f>SUM(G2:I2)</f>
        <v>12</v>
      </c>
      <c r="J3" s="7">
        <f>SUM(J2:J2)</f>
        <v>0</v>
      </c>
      <c r="K3" s="7">
        <f>SUM(J2:K2)</f>
        <v>8</v>
      </c>
      <c r="L3" s="7">
        <f>SUM(J2:L2)</f>
        <v>9</v>
      </c>
      <c r="M3" s="7">
        <f>SUM(M2:M2)</f>
        <v>2</v>
      </c>
      <c r="N3" s="7">
        <f>SUM(M2:N2)</f>
        <v>7</v>
      </c>
      <c r="O3" s="7">
        <f>SUM(M2:O2)</f>
        <v>7</v>
      </c>
    </row>
    <row r="4" spans="2:15" s="4" customFormat="1" ht="16.8">
      <c r="B4" s="9"/>
      <c r="C4" s="6"/>
      <c r="D4" s="10" t="str">
        <f>IF(D2=0,"",CHOOSE(D2,"một","hai","ba","bốn","năm","sáu","bảy","tám","chín"))</f>
        <v/>
      </c>
      <c r="E4" s="10" t="str">
        <f>IF(E2=0,IF(AND(D2&lt;&gt;0,F2&lt;&gt;0),"lẻ",""),CHOOSE(E2,"mười ","hai","ba","bốn","năm","sáu","bảy","tám","chín"))</f>
        <v/>
      </c>
      <c r="F4" s="10" t="str">
        <f>IF(F2=0,"",CHOOSE(F2,IF(E2&gt;1,"mốt","một"),"hai","ba","bốn",IF(E2=0,"năm","lăm"),"sáu","bảy","tám","chín"))</f>
        <v/>
      </c>
      <c r="G4" s="10" t="str">
        <f>IF(G2=0,"",CHOOSE(G2,"một","hai","ba","bốn","năm","sáu","bảy","tám","chín"))</f>
        <v>bốn</v>
      </c>
      <c r="H4" s="10" t="str">
        <f>IF(H2=0,IF(AND(G2&lt;&gt;0,I2&lt;&gt;0),"lẻ",""),CHOOSE(H2,"mười","hai","ba","bốn","năm","sáu","bảy","tám","chín"))</f>
        <v>bốn</v>
      </c>
      <c r="I4" s="10" t="str">
        <f>IF(I2=0,"",CHOOSE(I2,IF(H2&gt;1,"mốt","một"),"hai","ba","bốn",IF(H2=0,"năm","lăm"),"sáu","bảy","tám","chín"))</f>
        <v>bốn</v>
      </c>
      <c r="J4" s="10" t="str">
        <f>IF(J2=0,"",CHOOSE(J2,"một","hai","ba","bốn","năm","sáu","bảy","tám","chín"))</f>
        <v/>
      </c>
      <c r="K4" s="10" t="str">
        <f>IF(K2=0,IF(AND(J2&lt;&gt;0,L2&lt;&gt;0),"lẻ",""),CHOOSE(K2,"mười","hai","ba","bốn","năm","sáu","bảy","tám","chín"))</f>
        <v>tám</v>
      </c>
      <c r="L4" s="10" t="str">
        <f>IF(L2=0,"",CHOOSE(L2,IF(K2&gt;1,"mốt","một"),"hai","ba","bốn",IF(K2=0,"năm","lăm"),"sáu","bảy","tám","chín"))</f>
        <v>mốt</v>
      </c>
      <c r="M4" s="7" t="str">
        <f>IF(M2=0,"",CHOOSE(M2,"một","hai","ba","bốn","năm","sáu","bảy","tám","chín"))</f>
        <v>hai</v>
      </c>
      <c r="N4" s="11" t="str">
        <f>IF(N2=0,IF(AND(M2&lt;&gt;0,O2&lt;&gt;0),"lẻ",""),CHOOSE(N2,"một","hai","ba","bốn","năm","sáu","bảy","tám","chín"))</f>
        <v>năm</v>
      </c>
      <c r="O4" s="11" t="str">
        <f>IF(O2=0,"",CHOOSE(O2,IF(N2&gt;1,"một","một"),"hai","ba","bốn",IF(N2=0,"năm","lăm"),"sáu","bảy","tám","chín"))</f>
        <v/>
      </c>
    </row>
    <row r="5" spans="2:15" s="4" customFormat="1" ht="16.8">
      <c r="B5" s="8"/>
      <c r="C5" s="6"/>
      <c r="D5" s="11" t="str">
        <f>IF(D2=0,"","trăm")</f>
        <v/>
      </c>
      <c r="E5" s="11" t="str">
        <f>IF(E2=0,"",IF(E2=1,"","mươi"))</f>
        <v/>
      </c>
      <c r="F5" s="11" t="str">
        <f>IF(AND(F2=0,F3=0),"","tỷ")</f>
        <v/>
      </c>
      <c r="G5" s="11" t="str">
        <f>IF(G2=0,"","trăm")</f>
        <v>trăm</v>
      </c>
      <c r="H5" s="11" t="str">
        <f>IF(H2=0,"",IF(H2=1,"","mươi"))</f>
        <v>mươi</v>
      </c>
      <c r="I5" s="11" t="str">
        <f>IF(AND(I2=0,I3=0),"","triệu")</f>
        <v>triệu</v>
      </c>
      <c r="J5" s="11" t="str">
        <f>IF(J2=0,"","trăm")</f>
        <v/>
      </c>
      <c r="K5" s="11" t="str">
        <f>IF(K2=0,"",IF(K2=1,"","mươi"))</f>
        <v>mươi</v>
      </c>
      <c r="L5" s="11" t="str">
        <f>IF(AND(L2=0,L3=0),"","ngàn")</f>
        <v>ngàn</v>
      </c>
      <c r="M5" s="11" t="str">
        <f>IF(M2=0,"","trăm")</f>
        <v>trăm</v>
      </c>
      <c r="N5" s="11" t="str">
        <f>IF(N2=0,"",IF(N2=1,"","mươi"))</f>
        <v>mươi</v>
      </c>
      <c r="O5" s="11" t="s">
        <v>18</v>
      </c>
    </row>
    <row r="6" spans="2:15" s="4" customFormat="1" ht="16.8">
      <c r="B6" s="8"/>
      <c r="C6" s="7" t="str">
        <f>UPPER(LEFT(TRIM(IF(B1=0,"kh«ng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"&amp;O5)),1))&amp;RIGHT(TRIM(IF(B1=0,"kh«ng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"&amp;O5)),LEN(TRIM(IF(B1=0,"kh«ng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"&amp;O5)))-1)</f>
        <v>Bốn trăm bốn mươi bốn triệu tám mươi mốt ngàn hai trăm năm mươi đồng./.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8" spans="2:15" s="4" customFormat="1" ht="16.8">
      <c r="B8" s="1">
        <f>Tong_hop!F88</f>
        <v>444081250</v>
      </c>
      <c r="C8" s="2" t="str">
        <f>RIGHT("000000000000"&amp;ROUND(B8,0),12)</f>
        <v>000444081250</v>
      </c>
      <c r="D8" s="3">
        <v>1</v>
      </c>
      <c r="E8" s="3">
        <v>2</v>
      </c>
      <c r="F8" s="3">
        <v>3</v>
      </c>
      <c r="G8" s="3">
        <v>4</v>
      </c>
      <c r="H8" s="3">
        <v>5</v>
      </c>
      <c r="I8" s="3">
        <v>6</v>
      </c>
      <c r="J8" s="3">
        <v>7</v>
      </c>
      <c r="K8" s="3">
        <v>8</v>
      </c>
      <c r="L8" s="3">
        <v>9</v>
      </c>
      <c r="M8" s="3">
        <v>10</v>
      </c>
      <c r="N8" s="3">
        <v>11</v>
      </c>
      <c r="O8" s="3">
        <v>12</v>
      </c>
    </row>
    <row r="9" spans="2:15" s="4" customFormat="1" ht="26.4">
      <c r="B9" s="5" t="s">
        <v>17</v>
      </c>
      <c r="C9" s="6"/>
      <c r="D9" s="7">
        <f>VALUE(MID(C8,D8,1))</f>
        <v>0</v>
      </c>
      <c r="E9" s="7">
        <f>VALUE(MID(C8,E8,1))</f>
        <v>0</v>
      </c>
      <c r="F9" s="7">
        <f>VALUE(MID(C8,F8,1))</f>
        <v>0</v>
      </c>
      <c r="G9" s="7">
        <f>VALUE(MID(C8,G8,1))</f>
        <v>4</v>
      </c>
      <c r="H9" s="7">
        <f>VALUE(MID(C8,H8,1))</f>
        <v>4</v>
      </c>
      <c r="I9" s="7">
        <f>VALUE(MID(C8,I8,1))</f>
        <v>4</v>
      </c>
      <c r="J9" s="7">
        <f>VALUE(MID(C8,J8,1))</f>
        <v>0</v>
      </c>
      <c r="K9" s="7">
        <f>VALUE(MID(C8,K8,1))</f>
        <v>8</v>
      </c>
      <c r="L9" s="7">
        <f>VALUE(MID(C8,L8,1))</f>
        <v>1</v>
      </c>
      <c r="M9" s="7">
        <f>VALUE(MID(C8,M8,1))</f>
        <v>2</v>
      </c>
      <c r="N9" s="7">
        <f>VALUE(MID(C8,N8,1))</f>
        <v>5</v>
      </c>
      <c r="O9" s="7">
        <f>VALUE(MID(C8,O8,1))</f>
        <v>0</v>
      </c>
    </row>
    <row r="10" spans="2:15" s="4" customFormat="1" ht="16.8">
      <c r="B10" s="8"/>
      <c r="C10" s="6"/>
      <c r="D10" s="7">
        <f>SUM(D9:D9)</f>
        <v>0</v>
      </c>
      <c r="E10" s="7">
        <f>SUM(D9:E9)</f>
        <v>0</v>
      </c>
      <c r="F10" s="7">
        <f>SUM(D9:F9)</f>
        <v>0</v>
      </c>
      <c r="G10" s="7">
        <f>SUM(G9:G9)</f>
        <v>4</v>
      </c>
      <c r="H10" s="7">
        <f>SUM(G9:H9)</f>
        <v>8</v>
      </c>
      <c r="I10" s="7">
        <f>SUM(G9:I9)</f>
        <v>12</v>
      </c>
      <c r="J10" s="7">
        <f>SUM(J9:J9)</f>
        <v>0</v>
      </c>
      <c r="K10" s="7">
        <f>SUM(J9:K9)</f>
        <v>8</v>
      </c>
      <c r="L10" s="7">
        <f>SUM(J9:L9)</f>
        <v>9</v>
      </c>
      <c r="M10" s="7">
        <f>SUM(M9:M9)</f>
        <v>2</v>
      </c>
      <c r="N10" s="7">
        <f>SUM(M9:N9)</f>
        <v>7</v>
      </c>
      <c r="O10" s="7">
        <f>SUM(M9:O9)</f>
        <v>7</v>
      </c>
    </row>
    <row r="11" spans="2:15" s="4" customFormat="1" ht="16.8">
      <c r="B11" s="9"/>
      <c r="C11" s="6"/>
      <c r="D11" s="10" t="str">
        <f>IF(D9=0,"",CHOOSE(D9,"một","hai","ba","bốn","năm","sáu","bảy","tám","chín"))</f>
        <v/>
      </c>
      <c r="E11" s="10" t="str">
        <f>IF(E9=0,IF(AND(D9&lt;&gt;0,F9&lt;&gt;0),"lẻ",""),CHOOSE(E9,"mười ","hai","ba","bốn","năm","sáu","bảy","tám","chín"))</f>
        <v/>
      </c>
      <c r="F11" s="10" t="str">
        <f>IF(F9=0,"",CHOOSE(F9,IF(E9&gt;1,"mốt","một"),"hai","ba","bốn",IF(E9=0,"năm","lăm"),"sáu","bảy","tám","chín"))</f>
        <v/>
      </c>
      <c r="G11" s="10" t="str">
        <f>IF(G9=0,"",CHOOSE(G9,"một","hai","ba","bốn","năm","sáu","bảy","tám","chín"))</f>
        <v>bốn</v>
      </c>
      <c r="H11" s="10" t="str">
        <f>IF(H9=0,IF(AND(G9&lt;&gt;0,I9&lt;&gt;0),"lẻ",""),CHOOSE(H9,"mười","hai","ba","bốn","năm","sáu","bảy","tám","chín"))</f>
        <v>bốn</v>
      </c>
      <c r="I11" s="10" t="str">
        <f>IF(I9=0,"",CHOOSE(I9,IF(H9&gt;1,"mốt","một"),"hai","ba","bốn",IF(H9=0,"năm","lăm"),"sáu","bảy","tám","chín"))</f>
        <v>bốn</v>
      </c>
      <c r="J11" s="10" t="str">
        <f>IF(J9=0,"",CHOOSE(J9,"một","hai","ba","bốn","năm","sáu","bảy","tám","chín"))</f>
        <v/>
      </c>
      <c r="K11" s="10" t="str">
        <f>IF(K9=0,IF(AND(J9&lt;&gt;0,L9&lt;&gt;0),"lẻ",""),CHOOSE(K9,"mười","hai","ba","bốn","năm","sáu","bảy","tám","chín"))</f>
        <v>tám</v>
      </c>
      <c r="L11" s="10" t="str">
        <f>IF(L9=0,"",CHOOSE(L9,IF(K9&gt;1,"mốt","một"),"hai","ba","bốn",IF(K9=0,"năm","lăm"),"sáu","bảy","tám","chín"))</f>
        <v>mốt</v>
      </c>
      <c r="M11" s="7" t="str">
        <f>IF(M9=0,"",CHOOSE(M9,"một","hai","ba","bốn","năm","sáu","bảy","tám","chín"))</f>
        <v>hai</v>
      </c>
      <c r="N11" s="11" t="str">
        <f>IF(N9=0,IF(AND(M9&lt;&gt;0,O9&lt;&gt;0),"lẻ",""),CHOOSE(N9,"một","hai","ba","bốn","năm","sáu","bảy","tám","chín"))</f>
        <v>năm</v>
      </c>
      <c r="O11" s="11" t="str">
        <f>IF(O9=0,"",CHOOSE(O9,IF(N9&gt;1,"một","một"),"hai","ba","bốn",IF(N9=0,"năm","lăm"),"sáu","bảy","tám","chín"))</f>
        <v/>
      </c>
    </row>
    <row r="12" spans="2:15" s="4" customFormat="1" ht="16.8">
      <c r="B12" s="8"/>
      <c r="C12" s="6"/>
      <c r="D12" s="11" t="str">
        <f>IF(D9=0,"","trăm")</f>
        <v/>
      </c>
      <c r="E12" s="11" t="str">
        <f>IF(E9=0,"",IF(E9=1,"","mươi"))</f>
        <v/>
      </c>
      <c r="F12" s="11" t="str">
        <f>IF(AND(F9=0,F10=0),"","tỷ")</f>
        <v/>
      </c>
      <c r="G12" s="11" t="str">
        <f>IF(G9=0,"","trăm")</f>
        <v>trăm</v>
      </c>
      <c r="H12" s="11" t="str">
        <f>IF(H9=0,"",IF(H9=1,"","mươi"))</f>
        <v>mươi</v>
      </c>
      <c r="I12" s="11" t="str">
        <f>IF(AND(I9=0,I10=0),"","triệu")</f>
        <v>triệu</v>
      </c>
      <c r="J12" s="11" t="str">
        <f>IF(J9=0,"","trăm")</f>
        <v/>
      </c>
      <c r="K12" s="11" t="str">
        <f>IF(K9=0,"",IF(K9=1,"","mươi"))</f>
        <v>mươi</v>
      </c>
      <c r="L12" s="11" t="str">
        <f>IF(AND(L9=0,L10=0),"","ngàn")</f>
        <v>ngàn</v>
      </c>
      <c r="M12" s="11" t="str">
        <f>IF(M9=0,"","trăm")</f>
        <v>trăm</v>
      </c>
      <c r="N12" s="11" t="str">
        <f>IF(N9=0,"",IF(N9=1,"","mươi"))</f>
        <v>mươi</v>
      </c>
      <c r="O12" s="11" t="s">
        <v>18</v>
      </c>
    </row>
    <row r="13" spans="2:15" s="4" customFormat="1" ht="16.8">
      <c r="B13" s="8"/>
      <c r="C13" s="7" t="str">
        <f>UPPER(LEFT(TRIM(IF(B8=0,"kh«ng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"&amp;O12)),1))&amp;RIGHT(TRIM(IF(B8=0,"kh«ng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"&amp;O12)),LEN(TRIM(IF(B8=0,"kh«ng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"&amp;O12)))-1)</f>
        <v>Bốn trăm bốn mươi bốn triệu tám mươi mốt ngàn hai trăm năm mươi đồng./.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5" spans="2:15" s="4" customFormat="1" ht="16.8">
      <c r="B15" s="1" t="e">
        <f>#REF!</f>
        <v>#REF!</v>
      </c>
      <c r="C15" s="2" t="e">
        <f>RIGHT("000000000000"&amp;ROUND(B15,0),12)</f>
        <v>#REF!</v>
      </c>
      <c r="D15" s="3">
        <v>1</v>
      </c>
      <c r="E15" s="3">
        <v>2</v>
      </c>
      <c r="F15" s="3">
        <v>3</v>
      </c>
      <c r="G15" s="3">
        <v>4</v>
      </c>
      <c r="H15" s="3">
        <v>5</v>
      </c>
      <c r="I15" s="3">
        <v>6</v>
      </c>
      <c r="J15" s="3">
        <v>7</v>
      </c>
      <c r="K15" s="3">
        <v>8</v>
      </c>
      <c r="L15" s="3">
        <v>9</v>
      </c>
      <c r="M15" s="3">
        <v>10</v>
      </c>
      <c r="N15" s="3">
        <v>11</v>
      </c>
      <c r="O15" s="3">
        <v>12</v>
      </c>
    </row>
    <row r="16" spans="2:15" s="4" customFormat="1" ht="26.4">
      <c r="B16" s="5" t="s">
        <v>17</v>
      </c>
      <c r="C16" s="6"/>
      <c r="D16" s="7" t="e">
        <f>VALUE(MID(C15,D15,1))</f>
        <v>#REF!</v>
      </c>
      <c r="E16" s="7" t="e">
        <f>VALUE(MID(C15,E15,1))</f>
        <v>#REF!</v>
      </c>
      <c r="F16" s="7" t="e">
        <f>VALUE(MID(C15,F15,1))</f>
        <v>#REF!</v>
      </c>
      <c r="G16" s="7" t="e">
        <f>VALUE(MID(C15,G15,1))</f>
        <v>#REF!</v>
      </c>
      <c r="H16" s="7" t="e">
        <f>VALUE(MID(C15,H15,1))</f>
        <v>#REF!</v>
      </c>
      <c r="I16" s="7" t="e">
        <f>VALUE(MID(C15,I15,1))</f>
        <v>#REF!</v>
      </c>
      <c r="J16" s="7" t="e">
        <f>VALUE(MID(C15,J15,1))</f>
        <v>#REF!</v>
      </c>
      <c r="K16" s="7" t="e">
        <f>VALUE(MID(C15,K15,1))</f>
        <v>#REF!</v>
      </c>
      <c r="L16" s="7" t="e">
        <f>VALUE(MID(C15,L15,1))</f>
        <v>#REF!</v>
      </c>
      <c r="M16" s="7" t="e">
        <f>VALUE(MID(C15,M15,1))</f>
        <v>#REF!</v>
      </c>
      <c r="N16" s="7" t="e">
        <f>VALUE(MID(C15,N15,1))</f>
        <v>#REF!</v>
      </c>
      <c r="O16" s="7" t="e">
        <f>VALUE(MID(C15,O15,1))</f>
        <v>#REF!</v>
      </c>
    </row>
    <row r="17" spans="2:15" s="4" customFormat="1" ht="16.8">
      <c r="B17" s="8"/>
      <c r="C17" s="6"/>
      <c r="D17" s="7" t="e">
        <f>SUM(D16:D16)</f>
        <v>#REF!</v>
      </c>
      <c r="E17" s="7" t="e">
        <f>SUM(D16:E16)</f>
        <v>#REF!</v>
      </c>
      <c r="F17" s="7" t="e">
        <f>SUM(D16:F16)</f>
        <v>#REF!</v>
      </c>
      <c r="G17" s="7" t="e">
        <f>SUM(G16:G16)</f>
        <v>#REF!</v>
      </c>
      <c r="H17" s="7" t="e">
        <f>SUM(G16:H16)</f>
        <v>#REF!</v>
      </c>
      <c r="I17" s="7" t="e">
        <f>SUM(G16:I16)</f>
        <v>#REF!</v>
      </c>
      <c r="J17" s="7" t="e">
        <f>SUM(J16:J16)</f>
        <v>#REF!</v>
      </c>
      <c r="K17" s="7" t="e">
        <f>SUM(J16:K16)</f>
        <v>#REF!</v>
      </c>
      <c r="L17" s="7" t="e">
        <f>SUM(J16:L16)</f>
        <v>#REF!</v>
      </c>
      <c r="M17" s="7" t="e">
        <f>SUM(M16:M16)</f>
        <v>#REF!</v>
      </c>
      <c r="N17" s="7" t="e">
        <f>SUM(M16:N16)</f>
        <v>#REF!</v>
      </c>
      <c r="O17" s="7" t="e">
        <f>SUM(M16:O16)</f>
        <v>#REF!</v>
      </c>
    </row>
    <row r="18" spans="2:15" s="4" customFormat="1" ht="16.8">
      <c r="B18" s="9"/>
      <c r="C18" s="6"/>
      <c r="D18" s="10" t="e">
        <f>IF(D16=0,"",CHOOSE(D16,"một","hai","ba","bốn","năm","sáu","bảy","tám","chín"))</f>
        <v>#REF!</v>
      </c>
      <c r="E18" s="10" t="e">
        <f>IF(E16=0,IF(AND(D16&lt;&gt;0,F16&lt;&gt;0),"lẻ",""),CHOOSE(E16,"mười ","hai","ba","bốn","năm","sáu","bảy","tám","chín"))</f>
        <v>#REF!</v>
      </c>
      <c r="F18" s="10" t="e">
        <f>IF(F16=0,"",CHOOSE(F16,IF(E16&gt;1,"mốt","một"),"hai","ba","bốn",IF(E16=0,"năm","lăm"),"sáu","bảy","tám","chín"))</f>
        <v>#REF!</v>
      </c>
      <c r="G18" s="10" t="e">
        <f>IF(G16=0,"",CHOOSE(G16,"một","hai","ba","bốn","năm","sáu","bảy","tám","chín"))</f>
        <v>#REF!</v>
      </c>
      <c r="H18" s="10" t="e">
        <f>IF(H16=0,IF(AND(G16&lt;&gt;0,I16&lt;&gt;0),"lẻ",""),CHOOSE(H16,"mười","hai","ba","bốn","năm","sáu","bảy","tám","chín"))</f>
        <v>#REF!</v>
      </c>
      <c r="I18" s="10" t="e">
        <f>IF(I16=0,"",CHOOSE(I16,IF(H16&gt;1,"mốt","một"),"hai","ba","bốn",IF(H16=0,"năm","lăm"),"sáu","bảy","tám","chín"))</f>
        <v>#REF!</v>
      </c>
      <c r="J18" s="10" t="e">
        <f>IF(J16=0,"",CHOOSE(J16,"một","hai","ba","bốn","năm","sáu","bảy","tám","chín"))</f>
        <v>#REF!</v>
      </c>
      <c r="K18" s="10" t="e">
        <f>IF(K16=0,IF(AND(J16&lt;&gt;0,L16&lt;&gt;0),"lẻ",""),CHOOSE(K16,"mười","hai","ba","bốn","năm","sáu","bảy","tám","chín"))</f>
        <v>#REF!</v>
      </c>
      <c r="L18" s="10" t="e">
        <f>IF(L16=0,"",CHOOSE(L16,IF(K16&gt;1,"mốt","một"),"hai","ba","bốn",IF(K16=0,"năm","lăm"),"sáu","bảy","tám","chín"))</f>
        <v>#REF!</v>
      </c>
      <c r="M18" s="7" t="e">
        <f>IF(M16=0,"",CHOOSE(M16,"một","hai","ba","bốn","năm","sáu","bảy","tám","chín"))</f>
        <v>#REF!</v>
      </c>
      <c r="N18" s="11" t="e">
        <f>IF(N16=0,IF(AND(M16&lt;&gt;0,O16&lt;&gt;0),"lẻ",""),CHOOSE(N16,"một","hai","ba","bốn","năm","sáu","bảy","tám","chín"))</f>
        <v>#REF!</v>
      </c>
      <c r="O18" s="11" t="e">
        <f>IF(O16=0,"",CHOOSE(O16,IF(N16&gt;1,"một","một"),"hai","ba","bốn",IF(N16=0,"năm","lăm"),"sáu","bảy","tám","chín"))</f>
        <v>#REF!</v>
      </c>
    </row>
    <row r="19" spans="2:15" s="4" customFormat="1" ht="16.8">
      <c r="B19" s="8"/>
      <c r="C19" s="6"/>
      <c r="D19" s="11" t="e">
        <f>IF(D16=0,"","trăm")</f>
        <v>#REF!</v>
      </c>
      <c r="E19" s="11" t="e">
        <f>IF(E16=0,"",IF(E16=1,"","mươi"))</f>
        <v>#REF!</v>
      </c>
      <c r="F19" s="11" t="e">
        <f>IF(AND(F16=0,F17=0),"","tỷ")</f>
        <v>#REF!</v>
      </c>
      <c r="G19" s="11" t="e">
        <f>IF(G16=0,"","trăm")</f>
        <v>#REF!</v>
      </c>
      <c r="H19" s="11" t="e">
        <f>IF(H16=0,"",IF(H16=1,"","mươi"))</f>
        <v>#REF!</v>
      </c>
      <c r="I19" s="11" t="e">
        <f>IF(AND(I16=0,I17=0),"","triệu")</f>
        <v>#REF!</v>
      </c>
      <c r="J19" s="11" t="e">
        <f>IF(J16=0,"","trăm")</f>
        <v>#REF!</v>
      </c>
      <c r="K19" s="11" t="e">
        <f>IF(K16=0,"",IF(K16=1,"","mươi"))</f>
        <v>#REF!</v>
      </c>
      <c r="L19" s="11" t="e">
        <f>IF(AND(L16=0,L17=0),"","ngàn")</f>
        <v>#REF!</v>
      </c>
      <c r="M19" s="11" t="e">
        <f>IF(M16=0,"","trăm")</f>
        <v>#REF!</v>
      </c>
      <c r="N19" s="11" t="e">
        <f>IF(N16=0,"",IF(N16=1,"","mươi"))</f>
        <v>#REF!</v>
      </c>
      <c r="O19" s="11" t="s">
        <v>18</v>
      </c>
    </row>
    <row r="20" spans="2:15" s="4" customFormat="1" ht="16.8">
      <c r="B20" s="8"/>
      <c r="C20" s="7" t="e">
        <f>UPPER(LEFT(TRIM(IF(B15=0,"kh«ng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"&amp;O19)),1))&amp;RIGHT(TRIM(IF(B15=0,"kh«ng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"&amp;O19)),LEN(TRIM(IF(B15=0,"kh«ng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"&amp;O19)))-1)</f>
        <v>#REF!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2" spans="2:15" s="4" customFormat="1" ht="16.8">
      <c r="B22" s="1" t="e">
        <f>#REF!</f>
        <v>#REF!</v>
      </c>
      <c r="C22" s="2" t="e">
        <f>RIGHT("000000000000"&amp;ROUND(B22,0),12)</f>
        <v>#REF!</v>
      </c>
      <c r="D22" s="3">
        <v>1</v>
      </c>
      <c r="E22" s="3">
        <v>2</v>
      </c>
      <c r="F22" s="3">
        <v>3</v>
      </c>
      <c r="G22" s="3">
        <v>4</v>
      </c>
      <c r="H22" s="3">
        <v>5</v>
      </c>
      <c r="I22" s="3">
        <v>6</v>
      </c>
      <c r="J22" s="3">
        <v>7</v>
      </c>
      <c r="K22" s="3">
        <v>8</v>
      </c>
      <c r="L22" s="3">
        <v>9</v>
      </c>
      <c r="M22" s="3">
        <v>10</v>
      </c>
      <c r="N22" s="3">
        <v>11</v>
      </c>
      <c r="O22" s="3">
        <v>12</v>
      </c>
    </row>
    <row r="23" spans="2:15" s="4" customFormat="1" ht="26.4">
      <c r="B23" s="5" t="s">
        <v>17</v>
      </c>
      <c r="C23" s="6"/>
      <c r="D23" s="7" t="e">
        <f>VALUE(MID(C22,D22,1))</f>
        <v>#REF!</v>
      </c>
      <c r="E23" s="7" t="e">
        <f>VALUE(MID(C22,E22,1))</f>
        <v>#REF!</v>
      </c>
      <c r="F23" s="7" t="e">
        <f>VALUE(MID(C22,F22,1))</f>
        <v>#REF!</v>
      </c>
      <c r="G23" s="7" t="e">
        <f>VALUE(MID(C22,G22,1))</f>
        <v>#REF!</v>
      </c>
      <c r="H23" s="7" t="e">
        <f>VALUE(MID(C22,H22,1))</f>
        <v>#REF!</v>
      </c>
      <c r="I23" s="7" t="e">
        <f>VALUE(MID(C22,I22,1))</f>
        <v>#REF!</v>
      </c>
      <c r="J23" s="7" t="e">
        <f>VALUE(MID(C22,J22,1))</f>
        <v>#REF!</v>
      </c>
      <c r="K23" s="7" t="e">
        <f>VALUE(MID(C22,K22,1))</f>
        <v>#REF!</v>
      </c>
      <c r="L23" s="7" t="e">
        <f>VALUE(MID(C22,L22,1))</f>
        <v>#REF!</v>
      </c>
      <c r="M23" s="7" t="e">
        <f>VALUE(MID(C22,M22,1))</f>
        <v>#REF!</v>
      </c>
      <c r="N23" s="7" t="e">
        <f>VALUE(MID(C22,N22,1))</f>
        <v>#REF!</v>
      </c>
      <c r="O23" s="7" t="e">
        <f>VALUE(MID(C22,O22,1))</f>
        <v>#REF!</v>
      </c>
    </row>
    <row r="24" spans="2:15" s="4" customFormat="1" ht="16.8">
      <c r="B24" s="8"/>
      <c r="C24" s="6"/>
      <c r="D24" s="7" t="e">
        <f>SUM(D23:D23)</f>
        <v>#REF!</v>
      </c>
      <c r="E24" s="7" t="e">
        <f>SUM(D23:E23)</f>
        <v>#REF!</v>
      </c>
      <c r="F24" s="7" t="e">
        <f>SUM(D23:F23)</f>
        <v>#REF!</v>
      </c>
      <c r="G24" s="7" t="e">
        <f>SUM(G23:G23)</f>
        <v>#REF!</v>
      </c>
      <c r="H24" s="7" t="e">
        <f>SUM(G23:H23)</f>
        <v>#REF!</v>
      </c>
      <c r="I24" s="7" t="e">
        <f>SUM(G23:I23)</f>
        <v>#REF!</v>
      </c>
      <c r="J24" s="7" t="e">
        <f>SUM(J23:J23)</f>
        <v>#REF!</v>
      </c>
      <c r="K24" s="7" t="e">
        <f>SUM(J23:K23)</f>
        <v>#REF!</v>
      </c>
      <c r="L24" s="7" t="e">
        <f>SUM(J23:L23)</f>
        <v>#REF!</v>
      </c>
      <c r="M24" s="7" t="e">
        <f>SUM(M23:M23)</f>
        <v>#REF!</v>
      </c>
      <c r="N24" s="7" t="e">
        <f>SUM(M23:N23)</f>
        <v>#REF!</v>
      </c>
      <c r="O24" s="7" t="e">
        <f>SUM(M23:O23)</f>
        <v>#REF!</v>
      </c>
    </row>
    <row r="25" spans="2:15" s="4" customFormat="1" ht="16.8">
      <c r="B25" s="9"/>
      <c r="C25" s="6"/>
      <c r="D25" s="10" t="e">
        <f>IF(D23=0,"",CHOOSE(D23,"một","hai","ba","bốn","năm","sáu","bảy","tám","chín"))</f>
        <v>#REF!</v>
      </c>
      <c r="E25" s="10" t="e">
        <f>IF(E23=0,IF(AND(D23&lt;&gt;0,F23&lt;&gt;0),"lẻ",""),CHOOSE(E23,"mười ","hai","ba","bốn","năm","sáu","bảy","tám","chín"))</f>
        <v>#REF!</v>
      </c>
      <c r="F25" s="10" t="e">
        <f>IF(F23=0,"",CHOOSE(F23,IF(E23&gt;1,"mốt","một"),"hai","ba","bốn",IF(E23=0,"năm","lăm"),"sáu","bảy","tám","chín"))</f>
        <v>#REF!</v>
      </c>
      <c r="G25" s="10" t="e">
        <f>IF(G23=0,"",CHOOSE(G23,"một","hai","ba","bốn","năm","sáu","bảy","tám","chín"))</f>
        <v>#REF!</v>
      </c>
      <c r="H25" s="10" t="e">
        <f>IF(H23=0,IF(AND(G23&lt;&gt;0,I23&lt;&gt;0),"lẻ",""),CHOOSE(H23,"mười","hai","ba","bốn","năm","sáu","bảy","tám","chín"))</f>
        <v>#REF!</v>
      </c>
      <c r="I25" s="10" t="e">
        <f>IF(I23=0,"",CHOOSE(I23,IF(H23&gt;1,"mốt","một"),"hai","ba","bốn",IF(H23=0,"năm","lăm"),"sáu","bảy","tám","chín"))</f>
        <v>#REF!</v>
      </c>
      <c r="J25" s="10" t="e">
        <f>IF(J23=0,"",CHOOSE(J23,"một","hai","ba","bốn","năm","sáu","bảy","tám","chín"))</f>
        <v>#REF!</v>
      </c>
      <c r="K25" s="10" t="e">
        <f>IF(K23=0,IF(AND(J23&lt;&gt;0,L23&lt;&gt;0),"lẻ",""),CHOOSE(K23,"mười","hai","ba","bốn","năm","sáu","bảy","tám","chín"))</f>
        <v>#REF!</v>
      </c>
      <c r="L25" s="10" t="e">
        <f>IF(L23=0,"",CHOOSE(L23,IF(K23&gt;1,"mốt","một"),"hai","ba","bốn",IF(K23=0,"năm","lăm"),"sáu","bảy","tám","chín"))</f>
        <v>#REF!</v>
      </c>
      <c r="M25" s="7" t="e">
        <f>IF(M23=0,"",CHOOSE(M23,"một","hai","ba","bốn","năm","sáu","bảy","tám","chín"))</f>
        <v>#REF!</v>
      </c>
      <c r="N25" s="11" t="e">
        <f>IF(N23=0,IF(AND(M23&lt;&gt;0,O23&lt;&gt;0),"lẻ",""),CHOOSE(N23,"một","hai","ba","bốn","năm","sáu","bảy","tám","chín"))</f>
        <v>#REF!</v>
      </c>
      <c r="O25" s="11" t="e">
        <f>IF(O23=0,"",CHOOSE(O23,IF(N23&gt;1,"một","một"),"hai","ba","bốn",IF(N23=0,"năm","lăm"),"sáu","bảy","tám","chín"))</f>
        <v>#REF!</v>
      </c>
    </row>
    <row r="26" spans="2:15" s="4" customFormat="1" ht="16.8">
      <c r="B26" s="8"/>
      <c r="C26" s="6"/>
      <c r="D26" s="11" t="e">
        <f>IF(D23=0,"","trăm")</f>
        <v>#REF!</v>
      </c>
      <c r="E26" s="11" t="e">
        <f>IF(E23=0,"",IF(E23=1,"","mươi"))</f>
        <v>#REF!</v>
      </c>
      <c r="F26" s="11" t="e">
        <f>IF(AND(F23=0,F24=0),"","tỷ")</f>
        <v>#REF!</v>
      </c>
      <c r="G26" s="11" t="e">
        <f>IF(G23=0,"","trăm")</f>
        <v>#REF!</v>
      </c>
      <c r="H26" s="11" t="e">
        <f>IF(H23=0,"",IF(H23=1,"","mươi"))</f>
        <v>#REF!</v>
      </c>
      <c r="I26" s="11" t="e">
        <f>IF(AND(I23=0,I24=0),"","triệu")</f>
        <v>#REF!</v>
      </c>
      <c r="J26" s="11" t="e">
        <f>IF(J23=0,"","trăm")</f>
        <v>#REF!</v>
      </c>
      <c r="K26" s="11" t="e">
        <f>IF(K23=0,"",IF(K23=1,"","mươi"))</f>
        <v>#REF!</v>
      </c>
      <c r="L26" s="11" t="e">
        <f>IF(AND(L23=0,L24=0),"","ngàn")</f>
        <v>#REF!</v>
      </c>
      <c r="M26" s="11" t="e">
        <f>IF(M23=0,"","trăm")</f>
        <v>#REF!</v>
      </c>
      <c r="N26" s="11" t="e">
        <f>IF(N23=0,"",IF(N23=1,"","mươi"))</f>
        <v>#REF!</v>
      </c>
      <c r="O26" s="11" t="s">
        <v>18</v>
      </c>
    </row>
    <row r="27" spans="2:15" s="4" customFormat="1" ht="16.8">
      <c r="B27" s="8"/>
      <c r="C27" s="7" t="e">
        <f>UPPER(LEFT(TRIM(IF(B22=0,"kh«ng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"&amp;O26)),1))&amp;RIGHT(TRIM(IF(B22=0,"kh«ng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"&amp;O26)),LEN(TRIM(IF(B22=0,"kh«ng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"&amp;O26)))-1)</f>
        <v>#REF!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</sheetData>
  <phoneticPr fontId="25" type="noConversion"/>
  <pageMargins left="0.3" right="0.17" top="0.34" bottom="0.56999999999999995" header="0.19" footer="0.23"/>
  <pageSetup paperSize="9" scale="50" orientation="landscape" r:id="rId1"/>
  <headerFooter alignWithMargins="0">
    <oddHeader>&amp;R&amp;D - &amp;T</oddHeader>
    <oddFooter>&amp;LLNTU@HAU1.EDU.VN - 0904028776&amp;C&amp;P&amp;R&amp;F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8"/>
  <sheetViews>
    <sheetView showZeros="0" tabSelected="1" workbookViewId="0">
      <pane ySplit="10" topLeftCell="A11" activePane="bottomLeft" state="frozen"/>
      <selection pane="bottomLeft" activeCell="A11" sqref="A11"/>
    </sheetView>
  </sheetViews>
  <sheetFormatPr defaultColWidth="9" defaultRowHeight="13.8"/>
  <cols>
    <col min="1" max="1" width="4.3984375" style="35" bestFit="1" customWidth="1"/>
    <col min="2" max="2" width="7.59765625" style="42" customWidth="1"/>
    <col min="3" max="3" width="16" style="35" customWidth="1"/>
    <col min="4" max="4" width="8.09765625" style="35" bestFit="1" customWidth="1"/>
    <col min="5" max="5" width="4.69921875" style="42" customWidth="1"/>
    <col min="6" max="6" width="31.69921875" style="35" bestFit="1" customWidth="1"/>
    <col min="7" max="7" width="10.09765625" style="35" bestFit="1" customWidth="1"/>
    <col min="8" max="8" width="8.19921875" style="35" customWidth="1"/>
    <col min="9" max="9" width="13.59765625" style="35" bestFit="1" customWidth="1"/>
    <col min="10" max="10" width="12.5" style="35" customWidth="1"/>
    <col min="11" max="11" width="12.09765625" style="35" bestFit="1" customWidth="1"/>
    <col min="12" max="12" width="9" style="35"/>
    <col min="13" max="13" width="0" style="35" hidden="1" customWidth="1"/>
    <col min="14" max="16384" width="9" style="35"/>
  </cols>
  <sheetData>
    <row r="1" spans="1:13" s="19" customFormat="1" ht="16.8">
      <c r="A1" s="63" t="s">
        <v>59</v>
      </c>
      <c r="B1" s="63"/>
      <c r="C1" s="63"/>
      <c r="D1" s="63"/>
      <c r="E1" s="63"/>
    </row>
    <row r="2" spans="1:13" s="19" customFormat="1" ht="16.8">
      <c r="A2" s="64" t="s">
        <v>14</v>
      </c>
      <c r="B2" s="64"/>
      <c r="C2" s="64"/>
      <c r="D2" s="64"/>
      <c r="E2" s="64"/>
    </row>
    <row r="3" spans="1:13" s="19" customFormat="1" ht="16.8">
      <c r="B3" s="20"/>
      <c r="E3" s="20"/>
    </row>
    <row r="4" spans="1:13" s="21" customFormat="1" ht="21.75" customHeight="1">
      <c r="A4" s="65" t="s">
        <v>46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</row>
    <row r="5" spans="1:13" s="21" customFormat="1" ht="21.75" customHeight="1">
      <c r="A5" s="65" t="s">
        <v>419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</row>
    <row r="6" spans="1:13" s="19" customFormat="1" ht="21.75" customHeight="1">
      <c r="A6" s="66" t="s">
        <v>420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</row>
    <row r="7" spans="1:13" s="19" customFormat="1" ht="21.75" hidden="1" customHeight="1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3" s="19" customFormat="1" ht="21.75" hidden="1" customHeight="1">
      <c r="A8" s="22"/>
      <c r="B8" s="22">
        <v>1</v>
      </c>
      <c r="C8" s="22">
        <f>+B8+1</f>
        <v>2</v>
      </c>
      <c r="D8" s="22">
        <f t="shared" ref="D8:L8" si="0">+C8+1</f>
        <v>3</v>
      </c>
      <c r="E8" s="22">
        <f t="shared" si="0"/>
        <v>4</v>
      </c>
      <c r="F8" s="22">
        <f t="shared" si="0"/>
        <v>5</v>
      </c>
      <c r="G8" s="22">
        <f t="shared" si="0"/>
        <v>6</v>
      </c>
      <c r="H8" s="22">
        <f t="shared" si="0"/>
        <v>7</v>
      </c>
      <c r="I8" s="22">
        <f t="shared" si="0"/>
        <v>8</v>
      </c>
      <c r="J8" s="22">
        <f t="shared" si="0"/>
        <v>9</v>
      </c>
      <c r="K8" s="22">
        <f t="shared" si="0"/>
        <v>10</v>
      </c>
      <c r="L8" s="22">
        <f t="shared" si="0"/>
        <v>11</v>
      </c>
    </row>
    <row r="10" spans="1:13" s="27" customFormat="1" ht="41.4">
      <c r="A10" s="23" t="s">
        <v>8</v>
      </c>
      <c r="B10" s="24" t="s">
        <v>26</v>
      </c>
      <c r="C10" s="25" t="s">
        <v>3</v>
      </c>
      <c r="D10" s="26" t="s">
        <v>4</v>
      </c>
      <c r="E10" s="24" t="s">
        <v>23</v>
      </c>
      <c r="F10" s="23" t="s">
        <v>7</v>
      </c>
      <c r="G10" s="24" t="s">
        <v>24</v>
      </c>
      <c r="H10" s="24" t="s">
        <v>10</v>
      </c>
      <c r="I10" s="24" t="s">
        <v>25</v>
      </c>
      <c r="J10" s="24" t="s">
        <v>28</v>
      </c>
      <c r="K10" s="24" t="s">
        <v>27</v>
      </c>
      <c r="L10" s="24" t="s">
        <v>12</v>
      </c>
    </row>
    <row r="11" spans="1:13" ht="25.5" customHeight="1">
      <c r="A11" s="62">
        <f>IF(B11&lt;&gt;"",SUBTOTAL(3,$B$11:B11),0)</f>
        <v>1</v>
      </c>
      <c r="B11" s="28" t="s">
        <v>66</v>
      </c>
      <c r="C11" s="29" t="s">
        <v>99</v>
      </c>
      <c r="D11" s="30" t="s">
        <v>100</v>
      </c>
      <c r="E11" s="28">
        <v>2</v>
      </c>
      <c r="F11" s="31" t="s">
        <v>193</v>
      </c>
      <c r="G11" s="32">
        <f>SUMIF('ngoai gio_II'!$B$8:$B$282,Tong_hop!B11,'ngoai gio_II'!$H$8:$H$282)</f>
        <v>59.2</v>
      </c>
      <c r="H11" s="33">
        <v>102500</v>
      </c>
      <c r="I11" s="34">
        <f>SUMIF('ngoai gio_II'!$B$8:$B$282,Tong_hop!B11,'ngoai gio_II'!$J$8:$J$282)</f>
        <v>6068000</v>
      </c>
      <c r="J11" s="54">
        <f>SUMIF('ngoai gio_II'!$B$8:$B$282,Tong_hop!B11,'ngoai gio_II'!$K$8:$K$282)</f>
        <v>0</v>
      </c>
      <c r="K11" s="34">
        <f>SUMIF('ngoai gio_II'!$B$8:$B$282,Tong_hop!B11,'ngoai gio_II'!$L$8:$L$282)</f>
        <v>6068000</v>
      </c>
      <c r="L11" s="31"/>
      <c r="M11" s="36">
        <f>(G11*H11)-I11</f>
        <v>0</v>
      </c>
    </row>
    <row r="12" spans="1:13" ht="25.5" customHeight="1">
      <c r="A12" s="62">
        <f>IF(B12&lt;&gt;"",SUBTOTAL(3,$B$11:B12),0)</f>
        <v>2</v>
      </c>
      <c r="B12" s="37" t="s">
        <v>74</v>
      </c>
      <c r="C12" s="38" t="s">
        <v>119</v>
      </c>
      <c r="D12" s="39" t="s">
        <v>120</v>
      </c>
      <c r="E12" s="37">
        <v>2</v>
      </c>
      <c r="F12" s="40" t="s">
        <v>201</v>
      </c>
      <c r="G12" s="32">
        <f>SUMIF('ngoai gio_II'!$B$8:$B$282,Tong_hop!B12,'ngoai gio_II'!$H$8:$H$282)</f>
        <v>47.9</v>
      </c>
      <c r="H12" s="33">
        <v>102500</v>
      </c>
      <c r="I12" s="34">
        <f>SUMIF('ngoai gio_II'!$B$8:$B$282,Tong_hop!B12,'ngoai gio_II'!$J$8:$J$282)</f>
        <v>4909750</v>
      </c>
      <c r="J12" s="54">
        <f>SUMIF('ngoai gio_II'!$B$8:$B$282,Tong_hop!B12,'ngoai gio_II'!$K$8:$K$282)</f>
        <v>0</v>
      </c>
      <c r="K12" s="34">
        <f>SUMIF('ngoai gio_II'!$B$8:$B$282,Tong_hop!B12,'ngoai gio_II'!$L$8:$L$282)</f>
        <v>4909750</v>
      </c>
      <c r="L12" s="40"/>
      <c r="M12" s="36">
        <f t="shared" ref="M12:M14" si="1">(G12*H12)-I12</f>
        <v>0</v>
      </c>
    </row>
    <row r="13" spans="1:13" ht="25.5" customHeight="1">
      <c r="A13" s="62">
        <f>IF(B13&lt;&gt;"",SUBTOTAL(3,$B$11:B13),0)</f>
        <v>3</v>
      </c>
      <c r="B13" s="37" t="s">
        <v>70</v>
      </c>
      <c r="C13" s="38" t="s">
        <v>108</v>
      </c>
      <c r="D13" s="39" t="s">
        <v>50</v>
      </c>
      <c r="E13" s="37">
        <v>3</v>
      </c>
      <c r="F13" s="40" t="s">
        <v>197</v>
      </c>
      <c r="G13" s="32">
        <f>SUMIF('ngoai gio_II'!$B$8:$B$282,Tong_hop!B13,'ngoai gio_II'!$H$8:$H$282)</f>
        <v>31.7</v>
      </c>
      <c r="H13" s="33">
        <v>102500</v>
      </c>
      <c r="I13" s="34">
        <f>SUMIF('ngoai gio_II'!$B$8:$B$282,Tong_hop!B13,'ngoai gio_II'!$J$8:$J$282)</f>
        <v>3249250</v>
      </c>
      <c r="J13" s="54">
        <f>SUMIF('ngoai gio_II'!$B$8:$B$282,Tong_hop!B13,'ngoai gio_II'!$K$8:$K$282)</f>
        <v>0</v>
      </c>
      <c r="K13" s="34">
        <f>SUMIF('ngoai gio_II'!$B$8:$B$282,Tong_hop!B13,'ngoai gio_II'!$L$8:$L$282)</f>
        <v>3249250</v>
      </c>
      <c r="L13" s="40"/>
      <c r="M13" s="36">
        <f t="shared" si="1"/>
        <v>0</v>
      </c>
    </row>
    <row r="14" spans="1:13" ht="25.5" customHeight="1">
      <c r="A14" s="62">
        <f>IF(B14&lt;&gt;"",SUBTOTAL(3,$B$11:B14),0)</f>
        <v>4</v>
      </c>
      <c r="B14" s="37" t="s">
        <v>64</v>
      </c>
      <c r="C14" s="38" t="s">
        <v>96</v>
      </c>
      <c r="D14" s="39" t="s">
        <v>418</v>
      </c>
      <c r="E14" s="37">
        <v>3</v>
      </c>
      <c r="F14" s="40" t="s">
        <v>29</v>
      </c>
      <c r="G14" s="32">
        <f>SUMIF('ngoai gio_II'!$B$8:$B$282,Tong_hop!B14,'ngoai gio_II'!$H$8:$H$282)</f>
        <v>64.099999999999994</v>
      </c>
      <c r="H14" s="33">
        <v>102500</v>
      </c>
      <c r="I14" s="34">
        <f>SUMIF('ngoai gio_II'!$B$8:$B$282,Tong_hop!B14,'ngoai gio_II'!$J$8:$J$282)</f>
        <v>6570250</v>
      </c>
      <c r="J14" s="54">
        <f>SUMIF('ngoai gio_II'!$B$8:$B$282,Tong_hop!B14,'ngoai gio_II'!$K$8:$K$282)</f>
        <v>0</v>
      </c>
      <c r="K14" s="34">
        <f>SUMIF('ngoai gio_II'!$B$8:$B$282,Tong_hop!B14,'ngoai gio_II'!$L$8:$L$282)</f>
        <v>6570250</v>
      </c>
      <c r="L14" s="40"/>
      <c r="M14" s="36">
        <f t="shared" si="1"/>
        <v>0</v>
      </c>
    </row>
    <row r="15" spans="1:13" ht="25.5" customHeight="1">
      <c r="A15" s="62">
        <f>IF(B15&lt;&gt;"",SUBTOTAL(3,$B$11:B15),0)</f>
        <v>5</v>
      </c>
      <c r="B15" s="37" t="s">
        <v>208</v>
      </c>
      <c r="C15" s="38" t="s">
        <v>260</v>
      </c>
      <c r="D15" s="39" t="s">
        <v>125</v>
      </c>
      <c r="E15" s="37">
        <v>3</v>
      </c>
      <c r="F15" s="40" t="s">
        <v>29</v>
      </c>
      <c r="G15" s="32">
        <f>SUMIF('ngoai gio_II'!$B$8:$B$282,Tong_hop!B15,'ngoai gio_II'!$H$8:$H$282)</f>
        <v>24</v>
      </c>
      <c r="H15" s="33">
        <v>102500</v>
      </c>
      <c r="I15" s="34">
        <f>SUMIF('ngoai gio_II'!$B$8:$B$282,Tong_hop!B15,'ngoai gio_II'!$J$8:$J$282)</f>
        <v>2460000</v>
      </c>
      <c r="J15" s="54">
        <f>SUMIF('ngoai gio_II'!$B$8:$B$282,Tong_hop!B15,'ngoai gio_II'!$K$8:$K$282)</f>
        <v>2460000</v>
      </c>
      <c r="K15" s="34">
        <f>SUMIF('ngoai gio_II'!$B$8:$B$282,Tong_hop!B15,'ngoai gio_II'!$L$8:$L$282)</f>
        <v>0</v>
      </c>
      <c r="L15" s="40"/>
      <c r="M15" s="36">
        <f t="shared" ref="M15:M29" si="2">(G15*H15)-I15</f>
        <v>0</v>
      </c>
    </row>
    <row r="16" spans="1:13" ht="25.5" customHeight="1">
      <c r="A16" s="62">
        <f>IF(B16&lt;&gt;"",SUBTOTAL(3,$B$11:B16),0)</f>
        <v>6</v>
      </c>
      <c r="B16" s="37" t="s">
        <v>65</v>
      </c>
      <c r="C16" s="38" t="s">
        <v>97</v>
      </c>
      <c r="D16" s="39" t="s">
        <v>98</v>
      </c>
      <c r="E16" s="37">
        <v>3</v>
      </c>
      <c r="F16" s="40" t="s">
        <v>29</v>
      </c>
      <c r="G16" s="32">
        <f>SUMIF('ngoai gio_II'!$B$8:$B$282,Tong_hop!B16,'ngoai gio_II'!$H$8:$H$282)</f>
        <v>39.699999999999996</v>
      </c>
      <c r="H16" s="33">
        <v>102500</v>
      </c>
      <c r="I16" s="34">
        <f>SUMIF('ngoai gio_II'!$B$8:$B$282,Tong_hop!B16,'ngoai gio_II'!$J$8:$J$282)</f>
        <v>4069250</v>
      </c>
      <c r="J16" s="54">
        <f>SUMIF('ngoai gio_II'!$B$8:$B$282,Tong_hop!B16,'ngoai gio_II'!$K$8:$K$282)</f>
        <v>0</v>
      </c>
      <c r="K16" s="34">
        <f>SUMIF('ngoai gio_II'!$B$8:$B$282,Tong_hop!B16,'ngoai gio_II'!$L$8:$L$282)</f>
        <v>4069250</v>
      </c>
      <c r="L16" s="40"/>
      <c r="M16" s="36">
        <f t="shared" si="2"/>
        <v>0</v>
      </c>
    </row>
    <row r="17" spans="1:13" ht="25.5" customHeight="1">
      <c r="A17" s="62">
        <f>IF(B17&lt;&gt;"",SUBTOTAL(3,$B$11:B17),0)</f>
        <v>7</v>
      </c>
      <c r="B17" s="37" t="s">
        <v>209</v>
      </c>
      <c r="C17" s="38" t="s">
        <v>83</v>
      </c>
      <c r="D17" s="39" t="s">
        <v>261</v>
      </c>
      <c r="E17" s="37">
        <v>3</v>
      </c>
      <c r="F17" s="40" t="s">
        <v>29</v>
      </c>
      <c r="G17" s="32">
        <f>SUMIF('ngoai gio_II'!$B$8:$B$282,Tong_hop!B17,'ngoai gio_II'!$H$8:$H$282)</f>
        <v>42.699999999999996</v>
      </c>
      <c r="H17" s="33">
        <v>102500</v>
      </c>
      <c r="I17" s="34">
        <f>SUMIF('ngoai gio_II'!$B$8:$B$282,Tong_hop!B17,'ngoai gio_II'!$J$8:$J$282)</f>
        <v>4376750</v>
      </c>
      <c r="J17" s="54">
        <f>SUMIF('ngoai gio_II'!$B$8:$B$282,Tong_hop!B17,'ngoai gio_II'!$K$8:$K$282)</f>
        <v>0</v>
      </c>
      <c r="K17" s="34">
        <f>SUMIF('ngoai gio_II'!$B$8:$B$282,Tong_hop!B17,'ngoai gio_II'!$L$8:$L$282)</f>
        <v>4376750</v>
      </c>
      <c r="L17" s="40"/>
      <c r="M17" s="36">
        <f t="shared" si="2"/>
        <v>0</v>
      </c>
    </row>
    <row r="18" spans="1:13" ht="25.5" customHeight="1">
      <c r="A18" s="62">
        <f>IF(B18&lt;&gt;"",SUBTOTAL(3,$B$11:B18),0)</f>
        <v>8</v>
      </c>
      <c r="B18" s="37" t="s">
        <v>210</v>
      </c>
      <c r="C18" s="38" t="s">
        <v>262</v>
      </c>
      <c r="D18" s="39" t="s">
        <v>263</v>
      </c>
      <c r="E18" s="37">
        <v>3</v>
      </c>
      <c r="F18" s="40" t="s">
        <v>29</v>
      </c>
      <c r="G18" s="32">
        <f>SUMIF('ngoai gio_II'!$B$8:$B$282,Tong_hop!B18,'ngoai gio_II'!$H$8:$H$282)</f>
        <v>36</v>
      </c>
      <c r="H18" s="33">
        <v>102500</v>
      </c>
      <c r="I18" s="34">
        <f>SUMIF('ngoai gio_II'!$B$8:$B$282,Tong_hop!B18,'ngoai gio_II'!$J$8:$J$282)</f>
        <v>3690000</v>
      </c>
      <c r="J18" s="54">
        <f>SUMIF('ngoai gio_II'!$B$8:$B$282,Tong_hop!B18,'ngoai gio_II'!$K$8:$K$282)</f>
        <v>3690000</v>
      </c>
      <c r="K18" s="34">
        <f>SUMIF('ngoai gio_II'!$B$8:$B$282,Tong_hop!B18,'ngoai gio_II'!$L$8:$L$282)</f>
        <v>0</v>
      </c>
      <c r="L18" s="40"/>
      <c r="M18" s="36">
        <f t="shared" si="2"/>
        <v>0</v>
      </c>
    </row>
    <row r="19" spans="1:13" ht="25.5" customHeight="1">
      <c r="A19" s="62">
        <f>IF(B19&lt;&gt;"",SUBTOTAL(3,$B$11:B19),0)</f>
        <v>9</v>
      </c>
      <c r="B19" s="37" t="s">
        <v>211</v>
      </c>
      <c r="C19" s="38" t="s">
        <v>264</v>
      </c>
      <c r="D19" s="39" t="s">
        <v>89</v>
      </c>
      <c r="E19" s="37">
        <v>3</v>
      </c>
      <c r="F19" s="40" t="s">
        <v>29</v>
      </c>
      <c r="G19" s="32">
        <f>SUMIF('ngoai gio_II'!$B$8:$B$282,Tong_hop!B19,'ngoai gio_II'!$H$8:$H$282)</f>
        <v>24</v>
      </c>
      <c r="H19" s="33">
        <v>102500</v>
      </c>
      <c r="I19" s="34">
        <f>SUMIF('ngoai gio_II'!$B$8:$B$282,Tong_hop!B19,'ngoai gio_II'!$J$8:$J$282)</f>
        <v>2460000</v>
      </c>
      <c r="J19" s="54">
        <f>SUMIF('ngoai gio_II'!$B$8:$B$282,Tong_hop!B19,'ngoai gio_II'!$K$8:$K$282)</f>
        <v>0</v>
      </c>
      <c r="K19" s="34">
        <f>SUMIF('ngoai gio_II'!$B$8:$B$282,Tong_hop!B19,'ngoai gio_II'!$L$8:$L$282)</f>
        <v>2460000</v>
      </c>
      <c r="L19" s="40"/>
      <c r="M19" s="36">
        <f t="shared" si="2"/>
        <v>0</v>
      </c>
    </row>
    <row r="20" spans="1:13" ht="25.5" customHeight="1">
      <c r="A20" s="62">
        <f>IF(B20&lt;&gt;"",SUBTOTAL(3,$B$11:B20),0)</f>
        <v>10</v>
      </c>
      <c r="B20" s="37" t="s">
        <v>212</v>
      </c>
      <c r="C20" s="38" t="s">
        <v>116</v>
      </c>
      <c r="D20" s="39" t="s">
        <v>82</v>
      </c>
      <c r="E20" s="37">
        <v>3</v>
      </c>
      <c r="F20" s="40" t="s">
        <v>29</v>
      </c>
      <c r="G20" s="32">
        <f>SUMIF('ngoai gio_II'!$B$8:$B$282,Tong_hop!B20,'ngoai gio_II'!$H$8:$H$282)</f>
        <v>8</v>
      </c>
      <c r="H20" s="33">
        <v>102500</v>
      </c>
      <c r="I20" s="34">
        <f>SUMIF('ngoai gio_II'!$B$8:$B$282,Tong_hop!B20,'ngoai gio_II'!$J$8:$J$282)</f>
        <v>820000</v>
      </c>
      <c r="J20" s="54">
        <f>SUMIF('ngoai gio_II'!$B$8:$B$282,Tong_hop!B20,'ngoai gio_II'!$K$8:$K$282)</f>
        <v>820000</v>
      </c>
      <c r="K20" s="34">
        <f>SUMIF('ngoai gio_II'!$B$8:$B$282,Tong_hop!B20,'ngoai gio_II'!$L$8:$L$282)</f>
        <v>0</v>
      </c>
      <c r="L20" s="40"/>
      <c r="M20" s="36">
        <f t="shared" si="2"/>
        <v>0</v>
      </c>
    </row>
    <row r="21" spans="1:13" ht="25.5" customHeight="1">
      <c r="A21" s="62">
        <f>IF(B21&lt;&gt;"",SUBTOTAL(3,$B$11:B21),0)</f>
        <v>11</v>
      </c>
      <c r="B21" s="37" t="s">
        <v>213</v>
      </c>
      <c r="C21" s="38" t="s">
        <v>265</v>
      </c>
      <c r="D21" s="39" t="s">
        <v>266</v>
      </c>
      <c r="E21" s="37">
        <v>4</v>
      </c>
      <c r="F21" s="40" t="s">
        <v>267</v>
      </c>
      <c r="G21" s="32">
        <f>SUMIF('ngoai gio_II'!$B$8:$B$282,Tong_hop!B21,'ngoai gio_II'!$H$8:$H$282)</f>
        <v>73.199999999999989</v>
      </c>
      <c r="H21" s="33">
        <v>102500</v>
      </c>
      <c r="I21" s="34">
        <f>SUMIF('ngoai gio_II'!$B$8:$B$282,Tong_hop!B21,'ngoai gio_II'!$J$8:$J$282)</f>
        <v>7503000</v>
      </c>
      <c r="J21" s="54">
        <f>SUMIF('ngoai gio_II'!$B$8:$B$282,Tong_hop!B21,'ngoai gio_II'!$K$8:$K$282)</f>
        <v>0</v>
      </c>
      <c r="K21" s="34">
        <f>SUMIF('ngoai gio_II'!$B$8:$B$282,Tong_hop!B21,'ngoai gio_II'!$L$8:$L$282)</f>
        <v>7503000</v>
      </c>
      <c r="L21" s="40"/>
      <c r="M21" s="36">
        <f t="shared" ref="M21:M23" si="3">(G21*H21)-I21</f>
        <v>0</v>
      </c>
    </row>
    <row r="22" spans="1:13" ht="25.5" customHeight="1">
      <c r="A22" s="62">
        <f>IF(B22&lt;&gt;"",SUBTOTAL(3,$B$11:B22),0)</f>
        <v>12</v>
      </c>
      <c r="B22" s="37" t="s">
        <v>214</v>
      </c>
      <c r="C22" s="38" t="s">
        <v>268</v>
      </c>
      <c r="D22" s="39" t="s">
        <v>269</v>
      </c>
      <c r="E22" s="37">
        <v>4</v>
      </c>
      <c r="F22" s="40" t="s">
        <v>267</v>
      </c>
      <c r="G22" s="32">
        <f>SUMIF('ngoai gio_II'!$B$8:$B$282,Tong_hop!B22,'ngoai gio_II'!$H$8:$H$282)</f>
        <v>71.600000000000009</v>
      </c>
      <c r="H22" s="33">
        <v>102500</v>
      </c>
      <c r="I22" s="34">
        <f>SUMIF('ngoai gio_II'!$B$8:$B$282,Tong_hop!B22,'ngoai gio_II'!$J$8:$J$282)</f>
        <v>7339000</v>
      </c>
      <c r="J22" s="54">
        <f>SUMIF('ngoai gio_II'!$B$8:$B$282,Tong_hop!B22,'ngoai gio_II'!$K$8:$K$282)</f>
        <v>0</v>
      </c>
      <c r="K22" s="34">
        <f>SUMIF('ngoai gio_II'!$B$8:$B$282,Tong_hop!B22,'ngoai gio_II'!$L$8:$L$282)</f>
        <v>7339000</v>
      </c>
      <c r="L22" s="40"/>
      <c r="M22" s="36">
        <f t="shared" si="3"/>
        <v>0</v>
      </c>
    </row>
    <row r="23" spans="1:13" ht="25.5" customHeight="1">
      <c r="A23" s="62">
        <f>IF(B23&lt;&gt;"",SUBTOTAL(3,$B$11:B23),0)</f>
        <v>13</v>
      </c>
      <c r="B23" s="37" t="s">
        <v>215</v>
      </c>
      <c r="C23" s="38" t="s">
        <v>270</v>
      </c>
      <c r="D23" s="39" t="s">
        <v>84</v>
      </c>
      <c r="E23" s="37">
        <v>4</v>
      </c>
      <c r="F23" s="40" t="s">
        <v>191</v>
      </c>
      <c r="G23" s="32">
        <f>SUMIF('ngoai gio_II'!$B$8:$B$282,Tong_hop!B23,'ngoai gio_II'!$H$8:$H$282)</f>
        <v>47.699999999999996</v>
      </c>
      <c r="H23" s="33">
        <v>102500</v>
      </c>
      <c r="I23" s="34">
        <f>SUMIF('ngoai gio_II'!$B$8:$B$282,Tong_hop!B23,'ngoai gio_II'!$J$8:$J$282)</f>
        <v>4889250</v>
      </c>
      <c r="J23" s="54">
        <f>SUMIF('ngoai gio_II'!$B$8:$B$282,Tong_hop!B23,'ngoai gio_II'!$K$8:$K$282)</f>
        <v>0</v>
      </c>
      <c r="K23" s="34">
        <f>SUMIF('ngoai gio_II'!$B$8:$B$282,Tong_hop!B23,'ngoai gio_II'!$L$8:$L$282)</f>
        <v>4889250</v>
      </c>
      <c r="L23" s="40"/>
      <c r="M23" s="36">
        <f t="shared" si="3"/>
        <v>0</v>
      </c>
    </row>
    <row r="24" spans="1:13" ht="25.5" customHeight="1">
      <c r="A24" s="62">
        <f>IF(B24&lt;&gt;"",SUBTOTAL(3,$B$11:B24),0)</f>
        <v>14</v>
      </c>
      <c r="B24" s="37" t="s">
        <v>216</v>
      </c>
      <c r="C24" s="38" t="s">
        <v>271</v>
      </c>
      <c r="D24" s="39" t="s">
        <v>110</v>
      </c>
      <c r="E24" s="37">
        <v>4</v>
      </c>
      <c r="F24" s="40" t="s">
        <v>272</v>
      </c>
      <c r="G24" s="32">
        <f>SUMIF('ngoai gio_II'!$B$8:$B$282,Tong_hop!B24,'ngoai gio_II'!$H$8:$H$282)</f>
        <v>47</v>
      </c>
      <c r="H24" s="33">
        <v>102500</v>
      </c>
      <c r="I24" s="34">
        <f>SUMIF('ngoai gio_II'!$B$8:$B$282,Tong_hop!B24,'ngoai gio_II'!$J$8:$J$282)</f>
        <v>4817500</v>
      </c>
      <c r="J24" s="54">
        <f>SUMIF('ngoai gio_II'!$B$8:$B$282,Tong_hop!B24,'ngoai gio_II'!$K$8:$K$282)</f>
        <v>0</v>
      </c>
      <c r="K24" s="34">
        <f>SUMIF('ngoai gio_II'!$B$8:$B$282,Tong_hop!B24,'ngoai gio_II'!$L$8:$L$282)</f>
        <v>4817500</v>
      </c>
      <c r="L24" s="40"/>
      <c r="M24" s="36">
        <f t="shared" si="2"/>
        <v>0</v>
      </c>
    </row>
    <row r="25" spans="1:13" ht="25.5" customHeight="1">
      <c r="A25" s="62">
        <f>IF(B25&lt;&gt;"",SUBTOTAL(3,$B$11:B25),0)</f>
        <v>15</v>
      </c>
      <c r="B25" s="37" t="s">
        <v>217</v>
      </c>
      <c r="C25" s="38" t="s">
        <v>273</v>
      </c>
      <c r="D25" s="39" t="s">
        <v>274</v>
      </c>
      <c r="E25" s="37">
        <v>4</v>
      </c>
      <c r="F25" s="40" t="s">
        <v>275</v>
      </c>
      <c r="G25" s="32">
        <f>SUMIF('ngoai gio_II'!$B$8:$B$282,Tong_hop!B25,'ngoai gio_II'!$H$8:$H$282)</f>
        <v>50.900000000000006</v>
      </c>
      <c r="H25" s="33">
        <v>102500</v>
      </c>
      <c r="I25" s="34">
        <f>SUMIF('ngoai gio_II'!$B$8:$B$282,Tong_hop!B25,'ngoai gio_II'!$J$8:$J$282)</f>
        <v>5217250</v>
      </c>
      <c r="J25" s="54">
        <f>SUMIF('ngoai gio_II'!$B$8:$B$282,Tong_hop!B25,'ngoai gio_II'!$K$8:$K$282)</f>
        <v>0</v>
      </c>
      <c r="K25" s="34">
        <f>SUMIF('ngoai gio_II'!$B$8:$B$282,Tong_hop!B25,'ngoai gio_II'!$L$8:$L$282)</f>
        <v>5217250</v>
      </c>
      <c r="L25" s="40"/>
      <c r="M25" s="36">
        <f t="shared" si="2"/>
        <v>0</v>
      </c>
    </row>
    <row r="26" spans="1:13" ht="25.5" customHeight="1">
      <c r="A26" s="62">
        <f>IF(B26&lt;&gt;"",SUBTOTAL(3,$B$11:B26),0)</f>
        <v>16</v>
      </c>
      <c r="B26" s="37" t="s">
        <v>218</v>
      </c>
      <c r="C26" s="38" t="s">
        <v>276</v>
      </c>
      <c r="D26" s="39" t="s">
        <v>91</v>
      </c>
      <c r="E26" s="37">
        <v>5</v>
      </c>
      <c r="F26" s="40" t="s">
        <v>194</v>
      </c>
      <c r="G26" s="32">
        <f>SUMIF('ngoai gio_II'!$B$8:$B$282,Tong_hop!B26,'ngoai gio_II'!$H$8:$H$282)</f>
        <v>69.2</v>
      </c>
      <c r="H26" s="33">
        <v>102500</v>
      </c>
      <c r="I26" s="34">
        <f>SUMIF('ngoai gio_II'!$B$8:$B$282,Tong_hop!B26,'ngoai gio_II'!$J$8:$J$282)</f>
        <v>7093000</v>
      </c>
      <c r="J26" s="54">
        <f>SUMIF('ngoai gio_II'!$B$8:$B$282,Tong_hop!B26,'ngoai gio_II'!$K$8:$K$282)</f>
        <v>0</v>
      </c>
      <c r="K26" s="34">
        <f>SUMIF('ngoai gio_II'!$B$8:$B$282,Tong_hop!B26,'ngoai gio_II'!$L$8:$L$282)</f>
        <v>7093000</v>
      </c>
      <c r="L26" s="40"/>
      <c r="M26" s="36">
        <f t="shared" si="2"/>
        <v>0</v>
      </c>
    </row>
    <row r="27" spans="1:13" ht="25.5" customHeight="1">
      <c r="A27" s="62">
        <f>IF(B27&lt;&gt;"",SUBTOTAL(3,$B$11:B27),0)</f>
        <v>17</v>
      </c>
      <c r="B27" s="37" t="s">
        <v>219</v>
      </c>
      <c r="C27" s="38" t="s">
        <v>277</v>
      </c>
      <c r="D27" s="39" t="s">
        <v>278</v>
      </c>
      <c r="E27" s="37">
        <v>5</v>
      </c>
      <c r="F27" s="40" t="s">
        <v>194</v>
      </c>
      <c r="G27" s="32">
        <f>SUMIF('ngoai gio_II'!$B$8:$B$282,Tong_hop!B27,'ngoai gio_II'!$H$8:$H$282)</f>
        <v>71.7</v>
      </c>
      <c r="H27" s="33">
        <v>102500</v>
      </c>
      <c r="I27" s="34">
        <f>SUMIF('ngoai gio_II'!$B$8:$B$282,Tong_hop!B27,'ngoai gio_II'!$J$8:$J$282)</f>
        <v>7349250</v>
      </c>
      <c r="J27" s="54">
        <f>SUMIF('ngoai gio_II'!$B$8:$B$282,Tong_hop!B27,'ngoai gio_II'!$K$8:$K$282)</f>
        <v>0</v>
      </c>
      <c r="K27" s="34">
        <f>SUMIF('ngoai gio_II'!$B$8:$B$282,Tong_hop!B27,'ngoai gio_II'!$L$8:$L$282)</f>
        <v>7349250</v>
      </c>
      <c r="L27" s="40"/>
      <c r="M27" s="36">
        <f t="shared" si="2"/>
        <v>0</v>
      </c>
    </row>
    <row r="28" spans="1:13" ht="25.5" customHeight="1">
      <c r="A28" s="62">
        <f>IF(B28&lt;&gt;"",SUBTOTAL(3,$B$11:B28),0)</f>
        <v>18</v>
      </c>
      <c r="B28" s="37" t="s">
        <v>220</v>
      </c>
      <c r="C28" s="38" t="s">
        <v>279</v>
      </c>
      <c r="D28" s="39" t="s">
        <v>117</v>
      </c>
      <c r="E28" s="37">
        <v>5</v>
      </c>
      <c r="F28" s="40" t="s">
        <v>194</v>
      </c>
      <c r="G28" s="32">
        <f>SUMIF('ngoai gio_II'!$B$8:$B$282,Tong_hop!B28,'ngoai gio_II'!$H$8:$H$282)</f>
        <v>47.1</v>
      </c>
      <c r="H28" s="33">
        <v>102500</v>
      </c>
      <c r="I28" s="34">
        <f>SUMIF('ngoai gio_II'!$B$8:$B$282,Tong_hop!B28,'ngoai gio_II'!$J$8:$J$282)</f>
        <v>4827750</v>
      </c>
      <c r="J28" s="54">
        <f>SUMIF('ngoai gio_II'!$B$8:$B$282,Tong_hop!B28,'ngoai gio_II'!$K$8:$K$282)</f>
        <v>0</v>
      </c>
      <c r="K28" s="34">
        <f>SUMIF('ngoai gio_II'!$B$8:$B$282,Tong_hop!B28,'ngoai gio_II'!$L$8:$L$282)</f>
        <v>4827750</v>
      </c>
      <c r="L28" s="40"/>
      <c r="M28" s="36">
        <f t="shared" si="2"/>
        <v>0</v>
      </c>
    </row>
    <row r="29" spans="1:13" ht="25.5" customHeight="1">
      <c r="A29" s="62">
        <f>IF(B29&lt;&gt;"",SUBTOTAL(3,$B$11:B29),0)</f>
        <v>19</v>
      </c>
      <c r="B29" s="37" t="s">
        <v>221</v>
      </c>
      <c r="C29" s="38" t="s">
        <v>280</v>
      </c>
      <c r="D29" s="39" t="s">
        <v>281</v>
      </c>
      <c r="E29" s="37">
        <v>5</v>
      </c>
      <c r="F29" s="40" t="s">
        <v>194</v>
      </c>
      <c r="G29" s="32">
        <f>SUMIF('ngoai gio_II'!$B$8:$B$282,Tong_hop!B29,'ngoai gio_II'!$H$8:$H$282)</f>
        <v>46.5</v>
      </c>
      <c r="H29" s="33">
        <v>102500</v>
      </c>
      <c r="I29" s="34">
        <f>SUMIF('ngoai gio_II'!$B$8:$B$282,Tong_hop!B29,'ngoai gio_II'!$J$8:$J$282)</f>
        <v>4766250</v>
      </c>
      <c r="J29" s="54">
        <f>SUMIF('ngoai gio_II'!$B$8:$B$282,Tong_hop!B29,'ngoai gio_II'!$K$8:$K$282)</f>
        <v>0</v>
      </c>
      <c r="K29" s="34">
        <f>SUMIF('ngoai gio_II'!$B$8:$B$282,Tong_hop!B29,'ngoai gio_II'!$L$8:$L$282)</f>
        <v>4766250</v>
      </c>
      <c r="L29" s="40"/>
      <c r="M29" s="36">
        <f t="shared" si="2"/>
        <v>0</v>
      </c>
    </row>
    <row r="30" spans="1:13" ht="25.5" customHeight="1">
      <c r="A30" s="62">
        <f>IF(B30&lt;&gt;"",SUBTOTAL(3,$B$11:B30),0)</f>
        <v>20</v>
      </c>
      <c r="B30" s="37" t="s">
        <v>222</v>
      </c>
      <c r="C30" s="38" t="s">
        <v>282</v>
      </c>
      <c r="D30" s="39" t="s">
        <v>85</v>
      </c>
      <c r="E30" s="37">
        <v>5</v>
      </c>
      <c r="F30" s="40" t="s">
        <v>195</v>
      </c>
      <c r="G30" s="32">
        <f>SUMIF('ngoai gio_II'!$B$8:$B$282,Tong_hop!B30,'ngoai gio_II'!$H$8:$H$282)</f>
        <v>78.8</v>
      </c>
      <c r="H30" s="33">
        <v>102500</v>
      </c>
      <c r="I30" s="34">
        <f>SUMIF('ngoai gio_II'!$B$8:$B$282,Tong_hop!B30,'ngoai gio_II'!$J$8:$J$282)</f>
        <v>8077000</v>
      </c>
      <c r="J30" s="54">
        <f>SUMIF('ngoai gio_II'!$B$8:$B$282,Tong_hop!B30,'ngoai gio_II'!$K$8:$K$282)</f>
        <v>0</v>
      </c>
      <c r="K30" s="34">
        <f>SUMIF('ngoai gio_II'!$B$8:$B$282,Tong_hop!B30,'ngoai gio_II'!$L$8:$L$282)</f>
        <v>8077000</v>
      </c>
      <c r="L30" s="40"/>
      <c r="M30" s="36">
        <f t="shared" ref="M30:M44" si="4">(G30*H30)-I30</f>
        <v>0</v>
      </c>
    </row>
    <row r="31" spans="1:13" ht="25.5" customHeight="1">
      <c r="A31" s="62">
        <f>IF(B31&lt;&gt;"",SUBTOTAL(3,$B$11:B31),0)</f>
        <v>21</v>
      </c>
      <c r="B31" s="37" t="s">
        <v>223</v>
      </c>
      <c r="C31" s="38" t="s">
        <v>283</v>
      </c>
      <c r="D31" s="39" t="s">
        <v>284</v>
      </c>
      <c r="E31" s="37">
        <v>5</v>
      </c>
      <c r="F31" s="40" t="s">
        <v>195</v>
      </c>
      <c r="G31" s="32">
        <f>SUMIF('ngoai gio_II'!$B$8:$B$282,Tong_hop!B31,'ngoai gio_II'!$H$8:$H$282)</f>
        <v>35.5</v>
      </c>
      <c r="H31" s="33">
        <v>102500</v>
      </c>
      <c r="I31" s="34">
        <f>SUMIF('ngoai gio_II'!$B$8:$B$282,Tong_hop!B31,'ngoai gio_II'!$J$8:$J$282)</f>
        <v>3638750</v>
      </c>
      <c r="J31" s="54">
        <f>SUMIF('ngoai gio_II'!$B$8:$B$282,Tong_hop!B31,'ngoai gio_II'!$K$8:$K$282)</f>
        <v>0</v>
      </c>
      <c r="K31" s="34">
        <f>SUMIF('ngoai gio_II'!$B$8:$B$282,Tong_hop!B31,'ngoai gio_II'!$L$8:$L$282)</f>
        <v>3638750</v>
      </c>
      <c r="L31" s="40"/>
      <c r="M31" s="36">
        <f t="shared" si="4"/>
        <v>0</v>
      </c>
    </row>
    <row r="32" spans="1:13" ht="25.5" customHeight="1">
      <c r="A32" s="62">
        <f>IF(B32&lt;&gt;"",SUBTOTAL(3,$B$11:B32),0)</f>
        <v>22</v>
      </c>
      <c r="B32" s="37" t="s">
        <v>71</v>
      </c>
      <c r="C32" s="38" t="s">
        <v>109</v>
      </c>
      <c r="D32" s="39" t="s">
        <v>110</v>
      </c>
      <c r="E32" s="37">
        <v>6</v>
      </c>
      <c r="F32" s="40" t="s">
        <v>198</v>
      </c>
      <c r="G32" s="32">
        <f>SUMIF('ngoai gio_II'!$B$8:$B$282,Tong_hop!B32,'ngoai gio_II'!$H$8:$H$282)</f>
        <v>49.5</v>
      </c>
      <c r="H32" s="33">
        <v>102500</v>
      </c>
      <c r="I32" s="34">
        <f>SUMIF('ngoai gio_II'!$B$8:$B$282,Tong_hop!B32,'ngoai gio_II'!$J$8:$J$282)</f>
        <v>5073750</v>
      </c>
      <c r="J32" s="54">
        <f>SUMIF('ngoai gio_II'!$B$8:$B$282,Tong_hop!B32,'ngoai gio_II'!$K$8:$K$282)</f>
        <v>0</v>
      </c>
      <c r="K32" s="34">
        <f>SUMIF('ngoai gio_II'!$B$8:$B$282,Tong_hop!B32,'ngoai gio_II'!$L$8:$L$282)</f>
        <v>5073750</v>
      </c>
      <c r="L32" s="40"/>
      <c r="M32" s="36">
        <f t="shared" si="4"/>
        <v>0</v>
      </c>
    </row>
    <row r="33" spans="1:13" ht="25.5" customHeight="1">
      <c r="A33" s="62">
        <f>IF(B33&lt;&gt;"",SUBTOTAL(3,$B$11:B33),0)</f>
        <v>23</v>
      </c>
      <c r="B33" s="37" t="s">
        <v>224</v>
      </c>
      <c r="C33" s="38" t="s">
        <v>285</v>
      </c>
      <c r="D33" s="39" t="s">
        <v>286</v>
      </c>
      <c r="E33" s="37">
        <v>6</v>
      </c>
      <c r="F33" s="40" t="s">
        <v>198</v>
      </c>
      <c r="G33" s="32">
        <f>SUMIF('ngoai gio_II'!$B$8:$B$282,Tong_hop!B33,'ngoai gio_II'!$H$8:$H$282)</f>
        <v>50.6</v>
      </c>
      <c r="H33" s="33">
        <v>102500</v>
      </c>
      <c r="I33" s="34">
        <f>SUMIF('ngoai gio_II'!$B$8:$B$282,Tong_hop!B33,'ngoai gio_II'!$J$8:$J$282)</f>
        <v>5186500</v>
      </c>
      <c r="J33" s="54">
        <f>SUMIF('ngoai gio_II'!$B$8:$B$282,Tong_hop!B33,'ngoai gio_II'!$K$8:$K$282)</f>
        <v>0</v>
      </c>
      <c r="K33" s="34">
        <f>SUMIF('ngoai gio_II'!$B$8:$B$282,Tong_hop!B33,'ngoai gio_II'!$L$8:$L$282)</f>
        <v>5186500</v>
      </c>
      <c r="L33" s="40"/>
      <c r="M33" s="36">
        <f t="shared" si="4"/>
        <v>0</v>
      </c>
    </row>
    <row r="34" spans="1:13" ht="25.5" customHeight="1">
      <c r="A34" s="62">
        <f>IF(B34&lt;&gt;"",SUBTOTAL(3,$B$11:B34),0)</f>
        <v>24</v>
      </c>
      <c r="B34" s="37" t="s">
        <v>72</v>
      </c>
      <c r="C34" s="38" t="s">
        <v>111</v>
      </c>
      <c r="D34" s="39" t="s">
        <v>112</v>
      </c>
      <c r="E34" s="37">
        <v>6</v>
      </c>
      <c r="F34" s="40" t="s">
        <v>199</v>
      </c>
      <c r="G34" s="32">
        <f>SUMIF('ngoai gio_II'!$B$8:$B$282,Tong_hop!B34,'ngoai gio_II'!$H$8:$H$282)</f>
        <v>54</v>
      </c>
      <c r="H34" s="33">
        <v>102500</v>
      </c>
      <c r="I34" s="34">
        <f>SUMIF('ngoai gio_II'!$B$8:$B$282,Tong_hop!B34,'ngoai gio_II'!$J$8:$J$282)</f>
        <v>5535000</v>
      </c>
      <c r="J34" s="54">
        <f>SUMIF('ngoai gio_II'!$B$8:$B$282,Tong_hop!B34,'ngoai gio_II'!$K$8:$K$282)</f>
        <v>0</v>
      </c>
      <c r="K34" s="34">
        <f>SUMIF('ngoai gio_II'!$B$8:$B$282,Tong_hop!B34,'ngoai gio_II'!$L$8:$L$282)</f>
        <v>5535000</v>
      </c>
      <c r="L34" s="40"/>
      <c r="M34" s="36">
        <f t="shared" si="4"/>
        <v>0</v>
      </c>
    </row>
    <row r="35" spans="1:13" ht="25.5" customHeight="1">
      <c r="A35" s="62">
        <f>IF(B35&lt;&gt;"",SUBTOTAL(3,$B$11:B35),0)</f>
        <v>25</v>
      </c>
      <c r="B35" s="37" t="s">
        <v>225</v>
      </c>
      <c r="C35" s="38" t="s">
        <v>55</v>
      </c>
      <c r="D35" s="39" t="s">
        <v>287</v>
      </c>
      <c r="E35" s="37">
        <v>6</v>
      </c>
      <c r="F35" s="40" t="s">
        <v>199</v>
      </c>
      <c r="G35" s="32">
        <f>SUMIF('ngoai gio_II'!$B$8:$B$282,Tong_hop!B35,'ngoai gio_II'!$H$8:$H$282)</f>
        <v>42.5</v>
      </c>
      <c r="H35" s="33">
        <v>102500</v>
      </c>
      <c r="I35" s="34">
        <f>SUMIF('ngoai gio_II'!$B$8:$B$282,Tong_hop!B35,'ngoai gio_II'!$J$8:$J$282)</f>
        <v>4356250</v>
      </c>
      <c r="J35" s="54">
        <f>SUMIF('ngoai gio_II'!$B$8:$B$282,Tong_hop!B35,'ngoai gio_II'!$K$8:$K$282)</f>
        <v>0</v>
      </c>
      <c r="K35" s="34">
        <f>SUMIF('ngoai gio_II'!$B$8:$B$282,Tong_hop!B35,'ngoai gio_II'!$L$8:$L$282)</f>
        <v>4356250</v>
      </c>
      <c r="L35" s="40"/>
      <c r="M35" s="36">
        <f t="shared" si="4"/>
        <v>0</v>
      </c>
    </row>
    <row r="36" spans="1:13" ht="25.5" customHeight="1">
      <c r="A36" s="62">
        <f>IF(B36&lt;&gt;"",SUBTOTAL(3,$B$11:B36),0)</f>
        <v>26</v>
      </c>
      <c r="B36" s="37" t="s">
        <v>226</v>
      </c>
      <c r="C36" s="38" t="s">
        <v>55</v>
      </c>
      <c r="D36" s="39" t="s">
        <v>121</v>
      </c>
      <c r="E36" s="37">
        <v>6</v>
      </c>
      <c r="F36" s="40" t="s">
        <v>190</v>
      </c>
      <c r="G36" s="32">
        <f>SUMIF('ngoai gio_II'!$B$8:$B$282,Tong_hop!B36,'ngoai gio_II'!$H$8:$H$282)</f>
        <v>47.8</v>
      </c>
      <c r="H36" s="33">
        <v>102500</v>
      </c>
      <c r="I36" s="34">
        <f>SUMIF('ngoai gio_II'!$B$8:$B$282,Tong_hop!B36,'ngoai gio_II'!$J$8:$J$282)</f>
        <v>4899500</v>
      </c>
      <c r="J36" s="54">
        <f>SUMIF('ngoai gio_II'!$B$8:$B$282,Tong_hop!B36,'ngoai gio_II'!$K$8:$K$282)</f>
        <v>0</v>
      </c>
      <c r="K36" s="34">
        <f>SUMIF('ngoai gio_II'!$B$8:$B$282,Tong_hop!B36,'ngoai gio_II'!$L$8:$L$282)</f>
        <v>4899500</v>
      </c>
      <c r="L36" s="40"/>
      <c r="M36" s="36">
        <f t="shared" si="4"/>
        <v>0</v>
      </c>
    </row>
    <row r="37" spans="1:13" ht="25.5" customHeight="1">
      <c r="A37" s="62">
        <f>IF(B37&lt;&gt;"",SUBTOTAL(3,$B$11:B37),0)</f>
        <v>27</v>
      </c>
      <c r="B37" s="37" t="s">
        <v>227</v>
      </c>
      <c r="C37" s="38" t="s">
        <v>288</v>
      </c>
      <c r="D37" s="39" t="s">
        <v>118</v>
      </c>
      <c r="E37" s="37">
        <v>6</v>
      </c>
      <c r="F37" s="40" t="s">
        <v>289</v>
      </c>
      <c r="G37" s="32">
        <f>SUMIF('ngoai gio_II'!$B$8:$B$282,Tong_hop!B37,'ngoai gio_II'!$H$8:$H$282)</f>
        <v>49.5</v>
      </c>
      <c r="H37" s="33">
        <v>102500</v>
      </c>
      <c r="I37" s="34">
        <f>SUMIF('ngoai gio_II'!$B$8:$B$282,Tong_hop!B37,'ngoai gio_II'!$J$8:$J$282)</f>
        <v>5073750</v>
      </c>
      <c r="J37" s="54">
        <f>SUMIF('ngoai gio_II'!$B$8:$B$282,Tong_hop!B37,'ngoai gio_II'!$K$8:$K$282)</f>
        <v>0</v>
      </c>
      <c r="K37" s="34">
        <f>SUMIF('ngoai gio_II'!$B$8:$B$282,Tong_hop!B37,'ngoai gio_II'!$L$8:$L$282)</f>
        <v>5073750</v>
      </c>
      <c r="L37" s="40"/>
      <c r="M37" s="36">
        <f t="shared" si="4"/>
        <v>0</v>
      </c>
    </row>
    <row r="38" spans="1:13" ht="25.5" customHeight="1">
      <c r="A38" s="62">
        <f>IF(B38&lt;&gt;"",SUBTOTAL(3,$B$11:B38),0)</f>
        <v>28</v>
      </c>
      <c r="B38" s="37" t="s">
        <v>80</v>
      </c>
      <c r="C38" s="38" t="s">
        <v>83</v>
      </c>
      <c r="D38" s="39" t="s">
        <v>128</v>
      </c>
      <c r="E38" s="37">
        <v>6</v>
      </c>
      <c r="F38" s="40" t="s">
        <v>204</v>
      </c>
      <c r="G38" s="32">
        <f>SUMIF('ngoai gio_II'!$B$8:$B$282,Tong_hop!B38,'ngoai gio_II'!$H$8:$H$282)</f>
        <v>51.3</v>
      </c>
      <c r="H38" s="33">
        <v>102500</v>
      </c>
      <c r="I38" s="34">
        <f>SUMIF('ngoai gio_II'!$B$8:$B$282,Tong_hop!B38,'ngoai gio_II'!$J$8:$J$282)</f>
        <v>5258250</v>
      </c>
      <c r="J38" s="54">
        <f>SUMIF('ngoai gio_II'!$B$8:$B$282,Tong_hop!B38,'ngoai gio_II'!$K$8:$K$282)</f>
        <v>0</v>
      </c>
      <c r="K38" s="34">
        <f>SUMIF('ngoai gio_II'!$B$8:$B$282,Tong_hop!B38,'ngoai gio_II'!$L$8:$L$282)</f>
        <v>5258250</v>
      </c>
      <c r="L38" s="40"/>
      <c r="M38" s="36">
        <f t="shared" si="4"/>
        <v>0</v>
      </c>
    </row>
    <row r="39" spans="1:13" ht="25.5" customHeight="1">
      <c r="A39" s="62">
        <f>IF(B39&lt;&gt;"",SUBTOTAL(3,$B$11:B39),0)</f>
        <v>29</v>
      </c>
      <c r="B39" s="37" t="s">
        <v>228</v>
      </c>
      <c r="C39" s="38" t="s">
        <v>290</v>
      </c>
      <c r="D39" s="39" t="s">
        <v>291</v>
      </c>
      <c r="E39" s="37">
        <v>7</v>
      </c>
      <c r="F39" s="40" t="s">
        <v>292</v>
      </c>
      <c r="G39" s="32">
        <f>SUMIF('ngoai gio_II'!$B$8:$B$282,Tong_hop!B39,'ngoai gio_II'!$H$8:$H$282)</f>
        <v>47.9</v>
      </c>
      <c r="H39" s="33">
        <v>102500</v>
      </c>
      <c r="I39" s="34">
        <f>SUMIF('ngoai gio_II'!$B$8:$B$282,Tong_hop!B39,'ngoai gio_II'!$J$8:$J$282)</f>
        <v>4909750</v>
      </c>
      <c r="J39" s="54">
        <f>SUMIF('ngoai gio_II'!$B$8:$B$282,Tong_hop!B39,'ngoai gio_II'!$K$8:$K$282)</f>
        <v>0</v>
      </c>
      <c r="K39" s="34">
        <f>SUMIF('ngoai gio_II'!$B$8:$B$282,Tong_hop!B39,'ngoai gio_II'!$L$8:$L$282)</f>
        <v>4909750</v>
      </c>
      <c r="L39" s="40"/>
      <c r="M39" s="36">
        <f t="shared" si="4"/>
        <v>0</v>
      </c>
    </row>
    <row r="40" spans="1:13" ht="25.5" customHeight="1">
      <c r="A40" s="62">
        <f>IF(B40&lt;&gt;"",SUBTOTAL(3,$B$11:B40),0)</f>
        <v>30</v>
      </c>
      <c r="B40" s="37" t="s">
        <v>229</v>
      </c>
      <c r="C40" s="38" t="s">
        <v>111</v>
      </c>
      <c r="D40" s="39" t="s">
        <v>293</v>
      </c>
      <c r="E40" s="37">
        <v>7</v>
      </c>
      <c r="F40" s="40" t="s">
        <v>292</v>
      </c>
      <c r="G40" s="32">
        <f>SUMIF('ngoai gio_II'!$B$8:$B$282,Tong_hop!B40,'ngoai gio_II'!$H$8:$H$282)</f>
        <v>40.5</v>
      </c>
      <c r="H40" s="33">
        <v>102500</v>
      </c>
      <c r="I40" s="34">
        <f>SUMIF('ngoai gio_II'!$B$8:$B$282,Tong_hop!B40,'ngoai gio_II'!$J$8:$J$282)</f>
        <v>4151250</v>
      </c>
      <c r="J40" s="54">
        <f>SUMIF('ngoai gio_II'!$B$8:$B$282,Tong_hop!B40,'ngoai gio_II'!$K$8:$K$282)</f>
        <v>0</v>
      </c>
      <c r="K40" s="34">
        <f>SUMIF('ngoai gio_II'!$B$8:$B$282,Tong_hop!B40,'ngoai gio_II'!$L$8:$L$282)</f>
        <v>4151250</v>
      </c>
      <c r="L40" s="40"/>
      <c r="M40" s="36">
        <f t="shared" si="4"/>
        <v>0</v>
      </c>
    </row>
    <row r="41" spans="1:13" ht="25.5" customHeight="1">
      <c r="A41" s="62">
        <f>IF(B41&lt;&gt;"",SUBTOTAL(3,$B$11:B41),0)</f>
        <v>31</v>
      </c>
      <c r="B41" s="37" t="s">
        <v>230</v>
      </c>
      <c r="C41" s="38" t="s">
        <v>294</v>
      </c>
      <c r="D41" s="39" t="s">
        <v>295</v>
      </c>
      <c r="E41" s="37">
        <v>7</v>
      </c>
      <c r="F41" s="40" t="s">
        <v>292</v>
      </c>
      <c r="G41" s="32">
        <f>SUMIF('ngoai gio_II'!$B$8:$B$282,Tong_hop!B41,'ngoai gio_II'!$H$8:$H$282)</f>
        <v>40.5</v>
      </c>
      <c r="H41" s="33">
        <v>102500</v>
      </c>
      <c r="I41" s="34">
        <f>SUMIF('ngoai gio_II'!$B$8:$B$282,Tong_hop!B41,'ngoai gio_II'!$J$8:$J$282)</f>
        <v>4151250</v>
      </c>
      <c r="J41" s="54">
        <f>SUMIF('ngoai gio_II'!$B$8:$B$282,Tong_hop!B41,'ngoai gio_II'!$K$8:$K$282)</f>
        <v>0</v>
      </c>
      <c r="K41" s="34">
        <f>SUMIF('ngoai gio_II'!$B$8:$B$282,Tong_hop!B41,'ngoai gio_II'!$L$8:$L$282)</f>
        <v>4151250</v>
      </c>
      <c r="L41" s="40"/>
      <c r="M41" s="36">
        <f t="shared" si="4"/>
        <v>0</v>
      </c>
    </row>
    <row r="42" spans="1:13" ht="25.5" customHeight="1">
      <c r="A42" s="62">
        <f>IF(B42&lt;&gt;"",SUBTOTAL(3,$B$11:B42),0)</f>
        <v>32</v>
      </c>
      <c r="B42" s="37" t="s">
        <v>231</v>
      </c>
      <c r="C42" s="38" t="s">
        <v>296</v>
      </c>
      <c r="D42" s="39" t="s">
        <v>295</v>
      </c>
      <c r="E42" s="37">
        <v>7</v>
      </c>
      <c r="F42" s="40" t="s">
        <v>187</v>
      </c>
      <c r="G42" s="32">
        <f>SUMIF('ngoai gio_II'!$B$8:$B$282,Tong_hop!B42,'ngoai gio_II'!$H$8:$H$282)</f>
        <v>146.30000000000001</v>
      </c>
      <c r="H42" s="33">
        <v>102500</v>
      </c>
      <c r="I42" s="34">
        <f>SUMIF('ngoai gio_II'!$B$8:$B$282,Tong_hop!B42,'ngoai gio_II'!$J$8:$J$282)</f>
        <v>14995750</v>
      </c>
      <c r="J42" s="54">
        <f>SUMIF('ngoai gio_II'!$B$8:$B$282,Tong_hop!B42,'ngoai gio_II'!$K$8:$K$282)</f>
        <v>0</v>
      </c>
      <c r="K42" s="34">
        <f>SUMIF('ngoai gio_II'!$B$8:$B$282,Tong_hop!B42,'ngoai gio_II'!$L$8:$L$282)</f>
        <v>14995750</v>
      </c>
      <c r="L42" s="40"/>
      <c r="M42" s="36">
        <f t="shared" si="4"/>
        <v>0</v>
      </c>
    </row>
    <row r="43" spans="1:13" ht="25.5" customHeight="1">
      <c r="A43" s="62">
        <f>IF(B43&lt;&gt;"",SUBTOTAL(3,$B$11:B43),0)</f>
        <v>33</v>
      </c>
      <c r="B43" s="37" t="s">
        <v>232</v>
      </c>
      <c r="C43" s="38" t="s">
        <v>297</v>
      </c>
      <c r="D43" s="39" t="s">
        <v>298</v>
      </c>
      <c r="E43" s="37">
        <v>7</v>
      </c>
      <c r="F43" s="40" t="s">
        <v>48</v>
      </c>
      <c r="G43" s="32">
        <f>SUMIF('ngoai gio_II'!$B$8:$B$282,Tong_hop!B43,'ngoai gio_II'!$H$8:$H$282)</f>
        <v>124.1</v>
      </c>
      <c r="H43" s="33">
        <v>102500</v>
      </c>
      <c r="I43" s="34">
        <f>SUMIF('ngoai gio_II'!$B$8:$B$282,Tong_hop!B43,'ngoai gio_II'!$J$8:$J$282)</f>
        <v>12720250</v>
      </c>
      <c r="J43" s="54">
        <f>SUMIF('ngoai gio_II'!$B$8:$B$282,Tong_hop!B43,'ngoai gio_II'!$K$8:$K$282)</f>
        <v>0</v>
      </c>
      <c r="K43" s="34">
        <f>SUMIF('ngoai gio_II'!$B$8:$B$282,Tong_hop!B43,'ngoai gio_II'!$L$8:$L$282)</f>
        <v>12720250</v>
      </c>
      <c r="L43" s="40"/>
      <c r="M43" s="36">
        <f t="shared" si="4"/>
        <v>0</v>
      </c>
    </row>
    <row r="44" spans="1:13" ht="25.5" customHeight="1">
      <c r="A44" s="62">
        <f>IF(B44&lt;&gt;"",SUBTOTAL(3,$B$11:B44),0)</f>
        <v>34</v>
      </c>
      <c r="B44" s="37" t="s">
        <v>233</v>
      </c>
      <c r="C44" s="38" t="s">
        <v>299</v>
      </c>
      <c r="D44" s="39" t="s">
        <v>300</v>
      </c>
      <c r="E44" s="37">
        <v>7</v>
      </c>
      <c r="F44" s="40" t="s">
        <v>48</v>
      </c>
      <c r="G44" s="32">
        <f>SUMIF('ngoai gio_II'!$B$8:$B$282,Tong_hop!B44,'ngoai gio_II'!$H$8:$H$282)</f>
        <v>61.1</v>
      </c>
      <c r="H44" s="33">
        <v>102500</v>
      </c>
      <c r="I44" s="34">
        <f>SUMIF('ngoai gio_II'!$B$8:$B$282,Tong_hop!B44,'ngoai gio_II'!$J$8:$J$282)</f>
        <v>6262750</v>
      </c>
      <c r="J44" s="54">
        <f>SUMIF('ngoai gio_II'!$B$8:$B$282,Tong_hop!B44,'ngoai gio_II'!$K$8:$K$282)</f>
        <v>0</v>
      </c>
      <c r="K44" s="34">
        <f>SUMIF('ngoai gio_II'!$B$8:$B$282,Tong_hop!B44,'ngoai gio_II'!$L$8:$L$282)</f>
        <v>6262750</v>
      </c>
      <c r="L44" s="40"/>
      <c r="M44" s="36">
        <f t="shared" si="4"/>
        <v>0</v>
      </c>
    </row>
    <row r="45" spans="1:13" ht="25.5" customHeight="1">
      <c r="A45" s="62">
        <f>IF(B45&lt;&gt;"",SUBTOTAL(3,$B$11:B45),0)</f>
        <v>35</v>
      </c>
      <c r="B45" s="37" t="s">
        <v>234</v>
      </c>
      <c r="C45" s="38" t="s">
        <v>301</v>
      </c>
      <c r="D45" s="39" t="s">
        <v>302</v>
      </c>
      <c r="E45" s="37">
        <v>7</v>
      </c>
      <c r="F45" s="40" t="s">
        <v>48</v>
      </c>
      <c r="G45" s="32">
        <f>SUMIF('ngoai gio_II'!$B$8:$B$282,Tong_hop!B45,'ngoai gio_II'!$H$8:$H$282)</f>
        <v>12</v>
      </c>
      <c r="H45" s="33">
        <v>102500</v>
      </c>
      <c r="I45" s="34">
        <f>SUMIF('ngoai gio_II'!$B$8:$B$282,Tong_hop!B45,'ngoai gio_II'!$J$8:$J$282)</f>
        <v>1230000</v>
      </c>
      <c r="J45" s="54">
        <f>SUMIF('ngoai gio_II'!$B$8:$B$282,Tong_hop!B45,'ngoai gio_II'!$K$8:$K$282)</f>
        <v>0</v>
      </c>
      <c r="K45" s="34">
        <f>SUMIF('ngoai gio_II'!$B$8:$B$282,Tong_hop!B45,'ngoai gio_II'!$L$8:$L$282)</f>
        <v>1230000</v>
      </c>
      <c r="L45" s="40"/>
      <c r="M45" s="36">
        <f t="shared" ref="M45:M55" si="5">(G45*H45)-I45</f>
        <v>0</v>
      </c>
    </row>
    <row r="46" spans="1:13" ht="25.5" customHeight="1">
      <c r="A46" s="62">
        <f>IF(B46&lt;&gt;"",SUBTOTAL(3,$B$11:B46),0)</f>
        <v>36</v>
      </c>
      <c r="B46" s="37" t="s">
        <v>235</v>
      </c>
      <c r="C46" s="38" t="s">
        <v>303</v>
      </c>
      <c r="D46" s="39" t="s">
        <v>121</v>
      </c>
      <c r="E46" s="37">
        <v>7</v>
      </c>
      <c r="F46" s="40" t="s">
        <v>48</v>
      </c>
      <c r="G46" s="32">
        <f>SUMIF('ngoai gio_II'!$B$8:$B$282,Tong_hop!B46,'ngoai gio_II'!$H$8:$H$282)</f>
        <v>12</v>
      </c>
      <c r="H46" s="33">
        <v>102500</v>
      </c>
      <c r="I46" s="34">
        <f>SUMIF('ngoai gio_II'!$B$8:$B$282,Tong_hop!B46,'ngoai gio_II'!$J$8:$J$282)</f>
        <v>1230000</v>
      </c>
      <c r="J46" s="54">
        <f>SUMIF('ngoai gio_II'!$B$8:$B$282,Tong_hop!B46,'ngoai gio_II'!$K$8:$K$282)</f>
        <v>0</v>
      </c>
      <c r="K46" s="34">
        <f>SUMIF('ngoai gio_II'!$B$8:$B$282,Tong_hop!B46,'ngoai gio_II'!$L$8:$L$282)</f>
        <v>1230000</v>
      </c>
      <c r="L46" s="40"/>
      <c r="M46" s="36">
        <f t="shared" si="5"/>
        <v>0</v>
      </c>
    </row>
    <row r="47" spans="1:13" ht="25.5" customHeight="1">
      <c r="A47" s="62">
        <f>IF(B47&lt;&gt;"",SUBTOTAL(3,$B$11:B47),0)</f>
        <v>37</v>
      </c>
      <c r="B47" s="37" t="s">
        <v>236</v>
      </c>
      <c r="C47" s="38" t="s">
        <v>304</v>
      </c>
      <c r="D47" s="39" t="s">
        <v>85</v>
      </c>
      <c r="E47" s="37">
        <v>7</v>
      </c>
      <c r="F47" s="40" t="s">
        <v>48</v>
      </c>
      <c r="G47" s="32">
        <f>SUMIF('ngoai gio_II'!$B$8:$B$282,Tong_hop!B47,'ngoai gio_II'!$H$8:$H$282)</f>
        <v>51.9</v>
      </c>
      <c r="H47" s="33">
        <v>102500</v>
      </c>
      <c r="I47" s="34">
        <f>SUMIF('ngoai gio_II'!$B$8:$B$282,Tong_hop!B47,'ngoai gio_II'!$J$8:$J$282)</f>
        <v>5319750</v>
      </c>
      <c r="J47" s="54">
        <f>SUMIF('ngoai gio_II'!$B$8:$B$282,Tong_hop!B47,'ngoai gio_II'!$K$8:$K$282)</f>
        <v>0</v>
      </c>
      <c r="K47" s="34">
        <f>SUMIF('ngoai gio_II'!$B$8:$B$282,Tong_hop!B47,'ngoai gio_II'!$L$8:$L$282)</f>
        <v>5319750</v>
      </c>
      <c r="L47" s="40"/>
      <c r="M47" s="36">
        <f t="shared" si="5"/>
        <v>0</v>
      </c>
    </row>
    <row r="48" spans="1:13" ht="25.5" customHeight="1">
      <c r="A48" s="62">
        <f>IF(B48&lt;&gt;"",SUBTOTAL(3,$B$11:B48),0)</f>
        <v>38</v>
      </c>
      <c r="B48" s="37" t="s">
        <v>237</v>
      </c>
      <c r="C48" s="38" t="s">
        <v>305</v>
      </c>
      <c r="D48" s="39" t="s">
        <v>306</v>
      </c>
      <c r="E48" s="37">
        <v>7</v>
      </c>
      <c r="F48" s="40" t="s">
        <v>48</v>
      </c>
      <c r="G48" s="32">
        <f>SUMIF('ngoai gio_II'!$B$8:$B$282,Tong_hop!B48,'ngoai gio_II'!$H$8:$H$282)</f>
        <v>120.80000000000001</v>
      </c>
      <c r="H48" s="33">
        <v>102500</v>
      </c>
      <c r="I48" s="34">
        <f>SUMIF('ngoai gio_II'!$B$8:$B$282,Tong_hop!B48,'ngoai gio_II'!$J$8:$J$282)</f>
        <v>12382000</v>
      </c>
      <c r="J48" s="54">
        <f>SUMIF('ngoai gio_II'!$B$8:$B$282,Tong_hop!B48,'ngoai gio_II'!$K$8:$K$282)</f>
        <v>0</v>
      </c>
      <c r="K48" s="34">
        <f>SUMIF('ngoai gio_II'!$B$8:$B$282,Tong_hop!B48,'ngoai gio_II'!$L$8:$L$282)</f>
        <v>12382000</v>
      </c>
      <c r="L48" s="40"/>
      <c r="M48" s="36">
        <f t="shared" si="5"/>
        <v>0</v>
      </c>
    </row>
    <row r="49" spans="1:13" ht="25.5" customHeight="1">
      <c r="A49" s="62">
        <f>IF(B49&lt;&gt;"",SUBTOTAL(3,$B$11:B49),0)</f>
        <v>39</v>
      </c>
      <c r="B49" s="37" t="s">
        <v>238</v>
      </c>
      <c r="C49" s="38" t="s">
        <v>307</v>
      </c>
      <c r="D49" s="39" t="s">
        <v>107</v>
      </c>
      <c r="E49" s="37">
        <v>7</v>
      </c>
      <c r="F49" s="40" t="s">
        <v>48</v>
      </c>
      <c r="G49" s="32">
        <f>SUMIF('ngoai gio_II'!$B$8:$B$282,Tong_hop!B49,'ngoai gio_II'!$H$8:$H$282)</f>
        <v>55.5</v>
      </c>
      <c r="H49" s="33">
        <v>102500</v>
      </c>
      <c r="I49" s="34">
        <f>SUMIF('ngoai gio_II'!$B$8:$B$282,Tong_hop!B49,'ngoai gio_II'!$J$8:$J$282)</f>
        <v>5688750</v>
      </c>
      <c r="J49" s="54">
        <f>SUMIF('ngoai gio_II'!$B$8:$B$282,Tong_hop!B49,'ngoai gio_II'!$K$8:$K$282)</f>
        <v>0</v>
      </c>
      <c r="K49" s="34">
        <f>SUMIF('ngoai gio_II'!$B$8:$B$282,Tong_hop!B49,'ngoai gio_II'!$L$8:$L$282)</f>
        <v>5688750</v>
      </c>
      <c r="L49" s="40"/>
      <c r="M49" s="36">
        <f t="shared" si="5"/>
        <v>0</v>
      </c>
    </row>
    <row r="50" spans="1:13" ht="25.5" customHeight="1">
      <c r="A50" s="62">
        <f>IF(B50&lt;&gt;"",SUBTOTAL(3,$B$11:B50),0)</f>
        <v>40</v>
      </c>
      <c r="B50" s="37" t="s">
        <v>239</v>
      </c>
      <c r="C50" s="38" t="s">
        <v>308</v>
      </c>
      <c r="D50" s="39" t="s">
        <v>50</v>
      </c>
      <c r="E50" s="37">
        <v>8</v>
      </c>
      <c r="F50" s="40" t="s">
        <v>309</v>
      </c>
      <c r="G50" s="32">
        <f>SUMIF('ngoai gio_II'!$B$8:$B$282,Tong_hop!B50,'ngoai gio_II'!$H$8:$H$282)</f>
        <v>70.3</v>
      </c>
      <c r="H50" s="33">
        <v>102500</v>
      </c>
      <c r="I50" s="34">
        <f>SUMIF('ngoai gio_II'!$B$8:$B$282,Tong_hop!B50,'ngoai gio_II'!$J$8:$J$282)</f>
        <v>7205750</v>
      </c>
      <c r="J50" s="54">
        <f>SUMIF('ngoai gio_II'!$B$8:$B$282,Tong_hop!B50,'ngoai gio_II'!$K$8:$K$282)</f>
        <v>0</v>
      </c>
      <c r="K50" s="34">
        <f>SUMIF('ngoai gio_II'!$B$8:$B$282,Tong_hop!B50,'ngoai gio_II'!$L$8:$L$282)</f>
        <v>7205750</v>
      </c>
      <c r="L50" s="40"/>
      <c r="M50" s="36">
        <f t="shared" si="5"/>
        <v>0</v>
      </c>
    </row>
    <row r="51" spans="1:13" ht="25.5" customHeight="1">
      <c r="A51" s="62">
        <f>IF(B51&lt;&gt;"",SUBTOTAL(3,$B$11:B51),0)</f>
        <v>41</v>
      </c>
      <c r="B51" s="37" t="s">
        <v>60</v>
      </c>
      <c r="C51" s="38" t="s">
        <v>88</v>
      </c>
      <c r="D51" s="39" t="s">
        <v>89</v>
      </c>
      <c r="E51" s="37">
        <v>8</v>
      </c>
      <c r="F51" s="40" t="s">
        <v>189</v>
      </c>
      <c r="G51" s="32">
        <f>SUMIF('ngoai gio_II'!$B$8:$B$282,Tong_hop!B51,'ngoai gio_II'!$H$8:$H$282)</f>
        <v>76.7</v>
      </c>
      <c r="H51" s="33">
        <v>102500</v>
      </c>
      <c r="I51" s="34">
        <f>SUMIF('ngoai gio_II'!$B$8:$B$282,Tong_hop!B51,'ngoai gio_II'!$J$8:$J$282)</f>
        <v>7861750</v>
      </c>
      <c r="J51" s="54">
        <f>SUMIF('ngoai gio_II'!$B$8:$B$282,Tong_hop!B51,'ngoai gio_II'!$K$8:$K$282)</f>
        <v>0</v>
      </c>
      <c r="K51" s="34">
        <f>SUMIF('ngoai gio_II'!$B$8:$B$282,Tong_hop!B51,'ngoai gio_II'!$L$8:$L$282)</f>
        <v>7861750</v>
      </c>
      <c r="L51" s="40"/>
      <c r="M51" s="36">
        <f t="shared" si="5"/>
        <v>0</v>
      </c>
    </row>
    <row r="52" spans="1:13" ht="25.5" customHeight="1">
      <c r="A52" s="62">
        <f>IF(B52&lt;&gt;"",SUBTOTAL(3,$B$11:B52),0)</f>
        <v>42</v>
      </c>
      <c r="B52" s="37" t="s">
        <v>240</v>
      </c>
      <c r="C52" s="38" t="s">
        <v>310</v>
      </c>
      <c r="D52" s="39" t="s">
        <v>311</v>
      </c>
      <c r="E52" s="37">
        <v>8</v>
      </c>
      <c r="F52" s="40" t="s">
        <v>312</v>
      </c>
      <c r="G52" s="32">
        <f>SUMIF('ngoai gio_II'!$B$8:$B$282,Tong_hop!B52,'ngoai gio_II'!$H$8:$H$282)</f>
        <v>32.799999999999997</v>
      </c>
      <c r="H52" s="33">
        <v>102500</v>
      </c>
      <c r="I52" s="34">
        <f>SUMIF('ngoai gio_II'!$B$8:$B$282,Tong_hop!B52,'ngoai gio_II'!$J$8:$J$282)</f>
        <v>3362000</v>
      </c>
      <c r="J52" s="54">
        <f>SUMIF('ngoai gio_II'!$B$8:$B$282,Tong_hop!B52,'ngoai gio_II'!$K$8:$K$282)</f>
        <v>0</v>
      </c>
      <c r="K52" s="34">
        <f>SUMIF('ngoai gio_II'!$B$8:$B$282,Tong_hop!B52,'ngoai gio_II'!$L$8:$L$282)</f>
        <v>3362000</v>
      </c>
      <c r="L52" s="40"/>
      <c r="M52" s="36">
        <f t="shared" si="5"/>
        <v>0</v>
      </c>
    </row>
    <row r="53" spans="1:13" ht="25.5" customHeight="1">
      <c r="A53" s="62">
        <f>IF(B53&lt;&gt;"",SUBTOTAL(3,$B$11:B53),0)</f>
        <v>43</v>
      </c>
      <c r="B53" s="37" t="s">
        <v>241</v>
      </c>
      <c r="C53" s="38" t="s">
        <v>313</v>
      </c>
      <c r="D53" s="39" t="s">
        <v>314</v>
      </c>
      <c r="E53" s="37">
        <v>9</v>
      </c>
      <c r="F53" s="40" t="s">
        <v>192</v>
      </c>
      <c r="G53" s="32">
        <f>SUMIF('ngoai gio_II'!$B$8:$B$282,Tong_hop!B53,'ngoai gio_II'!$H$8:$H$282)</f>
        <v>70.399999999999991</v>
      </c>
      <c r="H53" s="33">
        <v>102500</v>
      </c>
      <c r="I53" s="34">
        <f>SUMIF('ngoai gio_II'!$B$8:$B$282,Tong_hop!B53,'ngoai gio_II'!$J$8:$J$282)</f>
        <v>7216000</v>
      </c>
      <c r="J53" s="54">
        <f>SUMIF('ngoai gio_II'!$B$8:$B$282,Tong_hop!B53,'ngoai gio_II'!$K$8:$K$282)</f>
        <v>0</v>
      </c>
      <c r="K53" s="34">
        <f>SUMIF('ngoai gio_II'!$B$8:$B$282,Tong_hop!B53,'ngoai gio_II'!$L$8:$L$282)</f>
        <v>7216000</v>
      </c>
      <c r="L53" s="40"/>
      <c r="M53" s="36">
        <f t="shared" si="5"/>
        <v>0</v>
      </c>
    </row>
    <row r="54" spans="1:13" ht="25.5" customHeight="1">
      <c r="A54" s="62">
        <f>IF(B54&lt;&gt;"",SUBTOTAL(3,$B$11:B54),0)</f>
        <v>44</v>
      </c>
      <c r="B54" s="37" t="s">
        <v>63</v>
      </c>
      <c r="C54" s="38" t="s">
        <v>95</v>
      </c>
      <c r="D54" s="39" t="s">
        <v>85</v>
      </c>
      <c r="E54" s="37">
        <v>9</v>
      </c>
      <c r="F54" s="40" t="s">
        <v>192</v>
      </c>
      <c r="G54" s="32">
        <f>SUMIF('ngoai gio_II'!$B$8:$B$282,Tong_hop!B54,'ngoai gio_II'!$H$8:$H$282)</f>
        <v>47.2</v>
      </c>
      <c r="H54" s="33">
        <v>102500</v>
      </c>
      <c r="I54" s="34">
        <f>SUMIF('ngoai gio_II'!$B$8:$B$282,Tong_hop!B54,'ngoai gio_II'!$J$8:$J$282)</f>
        <v>4838000</v>
      </c>
      <c r="J54" s="54">
        <f>SUMIF('ngoai gio_II'!$B$8:$B$282,Tong_hop!B54,'ngoai gio_II'!$K$8:$K$282)</f>
        <v>0</v>
      </c>
      <c r="K54" s="34">
        <f>SUMIF('ngoai gio_II'!$B$8:$B$282,Tong_hop!B54,'ngoai gio_II'!$L$8:$L$282)</f>
        <v>4838000</v>
      </c>
      <c r="L54" s="40"/>
      <c r="M54" s="36">
        <f t="shared" si="5"/>
        <v>0</v>
      </c>
    </row>
    <row r="55" spans="1:13" ht="25.5" customHeight="1">
      <c r="A55" s="62">
        <f>IF(B55&lt;&gt;"",SUBTOTAL(3,$B$11:B55),0)</f>
        <v>45</v>
      </c>
      <c r="B55" s="37" t="s">
        <v>242</v>
      </c>
      <c r="C55" s="38" t="s">
        <v>315</v>
      </c>
      <c r="D55" s="39" t="s">
        <v>89</v>
      </c>
      <c r="E55" s="37">
        <v>9</v>
      </c>
      <c r="F55" s="40" t="s">
        <v>192</v>
      </c>
      <c r="G55" s="32">
        <f>SUMIF('ngoai gio_II'!$B$8:$B$282,Tong_hop!B55,'ngoai gio_II'!$H$8:$H$282)</f>
        <v>73.8</v>
      </c>
      <c r="H55" s="33">
        <v>102500</v>
      </c>
      <c r="I55" s="34">
        <f>SUMIF('ngoai gio_II'!$B$8:$B$282,Tong_hop!B55,'ngoai gio_II'!$J$8:$J$282)</f>
        <v>7564500</v>
      </c>
      <c r="J55" s="54">
        <f>SUMIF('ngoai gio_II'!$B$8:$B$282,Tong_hop!B55,'ngoai gio_II'!$K$8:$K$282)</f>
        <v>0</v>
      </c>
      <c r="K55" s="34">
        <f>SUMIF('ngoai gio_II'!$B$8:$B$282,Tong_hop!B55,'ngoai gio_II'!$L$8:$L$282)</f>
        <v>7564500</v>
      </c>
      <c r="L55" s="40"/>
      <c r="M55" s="36">
        <f t="shared" si="5"/>
        <v>0</v>
      </c>
    </row>
    <row r="56" spans="1:13" ht="25.5" customHeight="1">
      <c r="A56" s="62">
        <f>IF(B56&lt;&gt;"",SUBTOTAL(3,$B$11:B56),0)</f>
        <v>46</v>
      </c>
      <c r="B56" s="37" t="s">
        <v>75</v>
      </c>
      <c r="C56" s="38" t="s">
        <v>94</v>
      </c>
      <c r="D56" s="39" t="s">
        <v>122</v>
      </c>
      <c r="E56" s="37">
        <v>10</v>
      </c>
      <c r="F56" s="40" t="s">
        <v>202</v>
      </c>
      <c r="G56" s="32">
        <f>SUMIF('ngoai gio_II'!$B$8:$B$282,Tong_hop!B56,'ngoai gio_II'!$H$8:$H$282)</f>
        <v>80.7</v>
      </c>
      <c r="H56" s="33">
        <v>102500</v>
      </c>
      <c r="I56" s="34">
        <f>SUMIF('ngoai gio_II'!$B$8:$B$282,Tong_hop!B56,'ngoai gio_II'!$J$8:$J$282)</f>
        <v>8271750</v>
      </c>
      <c r="J56" s="54">
        <f>SUMIF('ngoai gio_II'!$B$8:$B$282,Tong_hop!B56,'ngoai gio_II'!$K$8:$K$282)</f>
        <v>0</v>
      </c>
      <c r="K56" s="34">
        <f>SUMIF('ngoai gio_II'!$B$8:$B$282,Tong_hop!B56,'ngoai gio_II'!$L$8:$L$282)</f>
        <v>8271750</v>
      </c>
      <c r="L56" s="40"/>
      <c r="M56" s="36">
        <f t="shared" ref="M56:M64" si="6">(G56*H56)-I56</f>
        <v>0</v>
      </c>
    </row>
    <row r="57" spans="1:13" ht="25.5" customHeight="1">
      <c r="A57" s="62">
        <f>IF(B57&lt;&gt;"",SUBTOTAL(3,$B$11:B57),0)</f>
        <v>47</v>
      </c>
      <c r="B57" s="37" t="s">
        <v>76</v>
      </c>
      <c r="C57" s="38" t="s">
        <v>123</v>
      </c>
      <c r="D57" s="39" t="s">
        <v>93</v>
      </c>
      <c r="E57" s="37">
        <v>10</v>
      </c>
      <c r="F57" s="40" t="s">
        <v>202</v>
      </c>
      <c r="G57" s="32">
        <f>SUMIF('ngoai gio_II'!$B$8:$B$282,Tong_hop!B57,'ngoai gio_II'!$H$8:$H$282)</f>
        <v>74.400000000000006</v>
      </c>
      <c r="H57" s="33">
        <v>102500</v>
      </c>
      <c r="I57" s="34">
        <f>SUMIF('ngoai gio_II'!$B$8:$B$282,Tong_hop!B57,'ngoai gio_II'!$J$8:$J$282)</f>
        <v>7626000</v>
      </c>
      <c r="J57" s="54">
        <f>SUMIF('ngoai gio_II'!$B$8:$B$282,Tong_hop!B57,'ngoai gio_II'!$K$8:$K$282)</f>
        <v>0</v>
      </c>
      <c r="K57" s="34">
        <f>SUMIF('ngoai gio_II'!$B$8:$B$282,Tong_hop!B57,'ngoai gio_II'!$L$8:$L$282)</f>
        <v>7626000</v>
      </c>
      <c r="L57" s="40"/>
      <c r="M57" s="36">
        <f t="shared" si="6"/>
        <v>0</v>
      </c>
    </row>
    <row r="58" spans="1:13" ht="25.5" customHeight="1">
      <c r="A58" s="62">
        <f>IF(B58&lt;&gt;"",SUBTOTAL(3,$B$11:B58),0)</f>
        <v>48</v>
      </c>
      <c r="B58" s="37" t="s">
        <v>243</v>
      </c>
      <c r="C58" s="38" t="s">
        <v>316</v>
      </c>
      <c r="D58" s="39" t="s">
        <v>87</v>
      </c>
      <c r="E58" s="37">
        <v>10</v>
      </c>
      <c r="F58" s="40" t="s">
        <v>202</v>
      </c>
      <c r="G58" s="32">
        <f>SUMIF('ngoai gio_II'!$B$8:$B$282,Tong_hop!B58,'ngoai gio_II'!$H$8:$H$282)</f>
        <v>76.2</v>
      </c>
      <c r="H58" s="33">
        <v>102500</v>
      </c>
      <c r="I58" s="34">
        <f>SUMIF('ngoai gio_II'!$B$8:$B$282,Tong_hop!B58,'ngoai gio_II'!$J$8:$J$282)</f>
        <v>7810500</v>
      </c>
      <c r="J58" s="54">
        <f>SUMIF('ngoai gio_II'!$B$8:$B$282,Tong_hop!B58,'ngoai gio_II'!$K$8:$K$282)</f>
        <v>0</v>
      </c>
      <c r="K58" s="34">
        <f>SUMIF('ngoai gio_II'!$B$8:$B$282,Tong_hop!B58,'ngoai gio_II'!$L$8:$L$282)</f>
        <v>7810500</v>
      </c>
      <c r="L58" s="40"/>
      <c r="M58" s="36">
        <f t="shared" si="6"/>
        <v>0</v>
      </c>
    </row>
    <row r="59" spans="1:13" ht="25.5" customHeight="1">
      <c r="A59" s="62">
        <f>IF(B59&lt;&gt;"",SUBTOTAL(3,$B$11:B59),0)</f>
        <v>49</v>
      </c>
      <c r="B59" s="37" t="s">
        <v>77</v>
      </c>
      <c r="C59" s="38" t="s">
        <v>83</v>
      </c>
      <c r="D59" s="39" t="s">
        <v>101</v>
      </c>
      <c r="E59" s="37">
        <v>10</v>
      </c>
      <c r="F59" s="40" t="s">
        <v>202</v>
      </c>
      <c r="G59" s="32">
        <f>SUMIF('ngoai gio_II'!$B$8:$B$282,Tong_hop!B59,'ngoai gio_II'!$H$8:$H$282)</f>
        <v>140.19999999999999</v>
      </c>
      <c r="H59" s="33">
        <v>102500</v>
      </c>
      <c r="I59" s="34">
        <f>SUMIF('ngoai gio_II'!$B$8:$B$282,Tong_hop!B59,'ngoai gio_II'!$J$8:$J$282)</f>
        <v>14370500</v>
      </c>
      <c r="J59" s="54">
        <f>SUMIF('ngoai gio_II'!$B$8:$B$282,Tong_hop!B59,'ngoai gio_II'!$K$8:$K$282)</f>
        <v>0</v>
      </c>
      <c r="K59" s="34">
        <f>SUMIF('ngoai gio_II'!$B$8:$B$282,Tong_hop!B59,'ngoai gio_II'!$L$8:$L$282)</f>
        <v>14370500</v>
      </c>
      <c r="L59" s="40"/>
      <c r="M59" s="36">
        <f t="shared" si="6"/>
        <v>0</v>
      </c>
    </row>
    <row r="60" spans="1:13" ht="25.5" customHeight="1">
      <c r="A60" s="62">
        <f>IF(B60&lt;&gt;"",SUBTOTAL(3,$B$11:B60),0)</f>
        <v>50</v>
      </c>
      <c r="B60" s="37" t="s">
        <v>244</v>
      </c>
      <c r="C60" s="38" t="s">
        <v>317</v>
      </c>
      <c r="D60" s="39" t="s">
        <v>318</v>
      </c>
      <c r="E60" s="37">
        <v>10</v>
      </c>
      <c r="F60" s="40" t="s">
        <v>202</v>
      </c>
      <c r="G60" s="32">
        <f>SUMIF('ngoai gio_II'!$B$8:$B$282,Tong_hop!B60,'ngoai gio_II'!$H$8:$H$282)</f>
        <v>82.3</v>
      </c>
      <c r="H60" s="33">
        <v>102500</v>
      </c>
      <c r="I60" s="34">
        <f>SUMIF('ngoai gio_II'!$B$8:$B$282,Tong_hop!B60,'ngoai gio_II'!$J$8:$J$282)</f>
        <v>8435750</v>
      </c>
      <c r="J60" s="54">
        <f>SUMIF('ngoai gio_II'!$B$8:$B$282,Tong_hop!B60,'ngoai gio_II'!$K$8:$K$282)</f>
        <v>0</v>
      </c>
      <c r="K60" s="34">
        <f>SUMIF('ngoai gio_II'!$B$8:$B$282,Tong_hop!B60,'ngoai gio_II'!$L$8:$L$282)</f>
        <v>8435750</v>
      </c>
      <c r="L60" s="40"/>
      <c r="M60" s="36">
        <f t="shared" si="6"/>
        <v>0</v>
      </c>
    </row>
    <row r="61" spans="1:13" ht="25.5" customHeight="1">
      <c r="A61" s="62">
        <f>IF(B61&lt;&gt;"",SUBTOTAL(3,$B$11:B61),0)</f>
        <v>51</v>
      </c>
      <c r="B61" s="37" t="s">
        <v>245</v>
      </c>
      <c r="C61" s="38" t="s">
        <v>319</v>
      </c>
      <c r="D61" s="39" t="s">
        <v>274</v>
      </c>
      <c r="E61" s="37">
        <v>10</v>
      </c>
      <c r="F61" s="40" t="s">
        <v>202</v>
      </c>
      <c r="G61" s="32">
        <f>SUMIF('ngoai gio_II'!$B$8:$B$282,Tong_hop!B61,'ngoai gio_II'!$H$8:$H$282)</f>
        <v>48.9</v>
      </c>
      <c r="H61" s="33">
        <v>102500</v>
      </c>
      <c r="I61" s="34">
        <f>SUMIF('ngoai gio_II'!$B$8:$B$282,Tong_hop!B61,'ngoai gio_II'!$J$8:$J$282)</f>
        <v>5012250</v>
      </c>
      <c r="J61" s="54">
        <f>SUMIF('ngoai gio_II'!$B$8:$B$282,Tong_hop!B61,'ngoai gio_II'!$K$8:$K$282)</f>
        <v>0</v>
      </c>
      <c r="K61" s="34">
        <f>SUMIF('ngoai gio_II'!$B$8:$B$282,Tong_hop!B61,'ngoai gio_II'!$L$8:$L$282)</f>
        <v>5012250</v>
      </c>
      <c r="L61" s="40"/>
      <c r="M61" s="36">
        <f t="shared" si="6"/>
        <v>0</v>
      </c>
    </row>
    <row r="62" spans="1:13" ht="25.5" customHeight="1">
      <c r="A62" s="62">
        <f>IF(B62&lt;&gt;"",SUBTOTAL(3,$B$11:B62),0)</f>
        <v>52</v>
      </c>
      <c r="B62" s="37" t="s">
        <v>79</v>
      </c>
      <c r="C62" s="38" t="s">
        <v>127</v>
      </c>
      <c r="D62" s="39" t="s">
        <v>89</v>
      </c>
      <c r="E62" s="37">
        <v>10</v>
      </c>
      <c r="F62" s="40" t="s">
        <v>202</v>
      </c>
      <c r="G62" s="32">
        <f>SUMIF('ngoai gio_II'!$B$8:$B$282,Tong_hop!B62,'ngoai gio_II'!$H$8:$H$282)</f>
        <v>50.3</v>
      </c>
      <c r="H62" s="33">
        <v>102500</v>
      </c>
      <c r="I62" s="34">
        <f>SUMIF('ngoai gio_II'!$B$8:$B$282,Tong_hop!B62,'ngoai gio_II'!$J$8:$J$282)</f>
        <v>5155750</v>
      </c>
      <c r="J62" s="54">
        <f>SUMIF('ngoai gio_II'!$B$8:$B$282,Tong_hop!B62,'ngoai gio_II'!$K$8:$K$282)</f>
        <v>0</v>
      </c>
      <c r="K62" s="34">
        <f>SUMIF('ngoai gio_II'!$B$8:$B$282,Tong_hop!B62,'ngoai gio_II'!$L$8:$L$282)</f>
        <v>5155750</v>
      </c>
      <c r="L62" s="40"/>
      <c r="M62" s="36">
        <f t="shared" si="6"/>
        <v>0</v>
      </c>
    </row>
    <row r="63" spans="1:13" ht="25.5" customHeight="1">
      <c r="A63" s="62">
        <f>IF(B63&lt;&gt;"",SUBTOTAL(3,$B$11:B63),0)</f>
        <v>53</v>
      </c>
      <c r="B63" s="37" t="s">
        <v>246</v>
      </c>
      <c r="C63" s="38" t="s">
        <v>320</v>
      </c>
      <c r="D63" s="39" t="s">
        <v>261</v>
      </c>
      <c r="E63" s="37">
        <v>10</v>
      </c>
      <c r="F63" s="40" t="s">
        <v>321</v>
      </c>
      <c r="G63" s="32">
        <f>SUMIF('ngoai gio_II'!$B$8:$B$282,Tong_hop!B63,'ngoai gio_II'!$H$8:$H$282)</f>
        <v>69.599999999999994</v>
      </c>
      <c r="H63" s="33">
        <v>102500</v>
      </c>
      <c r="I63" s="34">
        <f>SUMIF('ngoai gio_II'!$B$8:$B$282,Tong_hop!B63,'ngoai gio_II'!$J$8:$J$282)</f>
        <v>7134000</v>
      </c>
      <c r="J63" s="54">
        <f>SUMIF('ngoai gio_II'!$B$8:$B$282,Tong_hop!B63,'ngoai gio_II'!$K$8:$K$282)</f>
        <v>0</v>
      </c>
      <c r="K63" s="34">
        <f>SUMIF('ngoai gio_II'!$B$8:$B$282,Tong_hop!B63,'ngoai gio_II'!$L$8:$L$282)</f>
        <v>7134000</v>
      </c>
      <c r="L63" s="40"/>
      <c r="M63" s="36">
        <f t="shared" si="6"/>
        <v>0</v>
      </c>
    </row>
    <row r="64" spans="1:13" ht="25.5" customHeight="1">
      <c r="A64" s="62">
        <f>IF(B64&lt;&gt;"",SUBTOTAL(3,$B$11:B64),0)</f>
        <v>54</v>
      </c>
      <c r="B64" s="37" t="s">
        <v>247</v>
      </c>
      <c r="C64" s="38" t="s">
        <v>322</v>
      </c>
      <c r="D64" s="39" t="s">
        <v>323</v>
      </c>
      <c r="E64" s="37">
        <v>10</v>
      </c>
      <c r="F64" s="40" t="s">
        <v>321</v>
      </c>
      <c r="G64" s="32">
        <f>SUMIF('ngoai gio_II'!$B$8:$B$282,Tong_hop!B64,'ngoai gio_II'!$H$8:$H$282)</f>
        <v>69.599999999999994</v>
      </c>
      <c r="H64" s="33">
        <v>102500</v>
      </c>
      <c r="I64" s="34">
        <f>SUMIF('ngoai gio_II'!$B$8:$B$282,Tong_hop!B64,'ngoai gio_II'!$J$8:$J$282)</f>
        <v>7134000</v>
      </c>
      <c r="J64" s="54">
        <f>SUMIF('ngoai gio_II'!$B$8:$B$282,Tong_hop!B64,'ngoai gio_II'!$K$8:$K$282)</f>
        <v>0</v>
      </c>
      <c r="K64" s="34">
        <f>SUMIF('ngoai gio_II'!$B$8:$B$282,Tong_hop!B64,'ngoai gio_II'!$L$8:$L$282)</f>
        <v>7134000</v>
      </c>
      <c r="L64" s="40"/>
      <c r="M64" s="36">
        <f t="shared" si="6"/>
        <v>0</v>
      </c>
    </row>
    <row r="65" spans="1:13" ht="25.5" customHeight="1">
      <c r="A65" s="62">
        <f>IF(B65&lt;&gt;"",SUBTOTAL(3,$B$11:B65),0)</f>
        <v>55</v>
      </c>
      <c r="B65" s="37" t="s">
        <v>248</v>
      </c>
      <c r="C65" s="38" t="s">
        <v>285</v>
      </c>
      <c r="D65" s="39" t="s">
        <v>324</v>
      </c>
      <c r="E65" s="37">
        <v>10</v>
      </c>
      <c r="F65" s="40" t="s">
        <v>321</v>
      </c>
      <c r="G65" s="32">
        <f>SUMIF('ngoai gio_II'!$B$8:$B$282,Tong_hop!B65,'ngoai gio_II'!$H$8:$H$282)</f>
        <v>70.3</v>
      </c>
      <c r="H65" s="33">
        <v>102500</v>
      </c>
      <c r="I65" s="34">
        <f>SUMIF('ngoai gio_II'!$B$8:$B$282,Tong_hop!B65,'ngoai gio_II'!$J$8:$J$282)</f>
        <v>7205750</v>
      </c>
      <c r="J65" s="54">
        <f>SUMIF('ngoai gio_II'!$B$8:$B$282,Tong_hop!B65,'ngoai gio_II'!$K$8:$K$282)</f>
        <v>0</v>
      </c>
      <c r="K65" s="34">
        <f>SUMIF('ngoai gio_II'!$B$8:$B$282,Tong_hop!B65,'ngoai gio_II'!$L$8:$L$282)</f>
        <v>7205750</v>
      </c>
      <c r="L65" s="40"/>
      <c r="M65" s="36">
        <f t="shared" ref="M65:M81" si="7">(G65*H65)-I65</f>
        <v>0</v>
      </c>
    </row>
    <row r="66" spans="1:13" ht="25.5" customHeight="1">
      <c r="A66" s="62">
        <f>IF(B66&lt;&gt;"",SUBTOTAL(3,$B$11:B66),0)</f>
        <v>56</v>
      </c>
      <c r="B66" s="37" t="s">
        <v>249</v>
      </c>
      <c r="C66" s="38" t="s">
        <v>325</v>
      </c>
      <c r="D66" s="39" t="s">
        <v>113</v>
      </c>
      <c r="E66" s="37">
        <v>10</v>
      </c>
      <c r="F66" s="40" t="s">
        <v>321</v>
      </c>
      <c r="G66" s="32">
        <f>SUMIF('ngoai gio_II'!$B$8:$B$282,Tong_hop!B66,'ngoai gio_II'!$H$8:$H$282)</f>
        <v>47</v>
      </c>
      <c r="H66" s="33">
        <v>102500</v>
      </c>
      <c r="I66" s="34">
        <f>SUMIF('ngoai gio_II'!$B$8:$B$282,Tong_hop!B66,'ngoai gio_II'!$J$8:$J$282)</f>
        <v>4817500</v>
      </c>
      <c r="J66" s="54">
        <f>SUMIF('ngoai gio_II'!$B$8:$B$282,Tong_hop!B66,'ngoai gio_II'!$K$8:$K$282)</f>
        <v>0</v>
      </c>
      <c r="K66" s="34">
        <f>SUMIF('ngoai gio_II'!$B$8:$B$282,Tong_hop!B66,'ngoai gio_II'!$L$8:$L$282)</f>
        <v>4817500</v>
      </c>
      <c r="L66" s="40"/>
      <c r="M66" s="36">
        <f t="shared" si="7"/>
        <v>0</v>
      </c>
    </row>
    <row r="67" spans="1:13" ht="25.5" customHeight="1">
      <c r="A67" s="62">
        <f>IF(B67&lt;&gt;"",SUBTOTAL(3,$B$11:B67),0)</f>
        <v>57</v>
      </c>
      <c r="B67" s="37" t="s">
        <v>61</v>
      </c>
      <c r="C67" s="38" t="s">
        <v>90</v>
      </c>
      <c r="D67" s="39" t="s">
        <v>91</v>
      </c>
      <c r="E67" s="37">
        <v>10</v>
      </c>
      <c r="F67" s="40" t="s">
        <v>51</v>
      </c>
      <c r="G67" s="32">
        <f>SUMIF('ngoai gio_II'!$B$8:$B$282,Tong_hop!B67,'ngoai gio_II'!$H$8:$H$282)</f>
        <v>85.5</v>
      </c>
      <c r="H67" s="33">
        <v>102500</v>
      </c>
      <c r="I67" s="34">
        <f>SUMIF('ngoai gio_II'!$B$8:$B$282,Tong_hop!B67,'ngoai gio_II'!$J$8:$J$282)</f>
        <v>8763750</v>
      </c>
      <c r="J67" s="54">
        <f>SUMIF('ngoai gio_II'!$B$8:$B$282,Tong_hop!B67,'ngoai gio_II'!$K$8:$K$282)</f>
        <v>0</v>
      </c>
      <c r="K67" s="34">
        <f>SUMIF('ngoai gio_II'!$B$8:$B$282,Tong_hop!B67,'ngoai gio_II'!$L$8:$L$282)</f>
        <v>8763750</v>
      </c>
      <c r="L67" s="40"/>
      <c r="M67" s="36">
        <f t="shared" si="7"/>
        <v>0</v>
      </c>
    </row>
    <row r="68" spans="1:13" ht="25.5" customHeight="1">
      <c r="A68" s="62">
        <f>IF(B68&lt;&gt;"",SUBTOTAL(3,$B$11:B68),0)</f>
        <v>58</v>
      </c>
      <c r="B68" s="37" t="s">
        <v>250</v>
      </c>
      <c r="C68" s="38" t="s">
        <v>326</v>
      </c>
      <c r="D68" s="39" t="s">
        <v>327</v>
      </c>
      <c r="E68" s="37">
        <v>10</v>
      </c>
      <c r="F68" s="40" t="s">
        <v>51</v>
      </c>
      <c r="G68" s="32">
        <f>SUMIF('ngoai gio_II'!$B$8:$B$282,Tong_hop!B68,'ngoai gio_II'!$H$8:$H$282)</f>
        <v>32.5</v>
      </c>
      <c r="H68" s="33">
        <v>102500</v>
      </c>
      <c r="I68" s="34">
        <f>SUMIF('ngoai gio_II'!$B$8:$B$282,Tong_hop!B68,'ngoai gio_II'!$J$8:$J$282)</f>
        <v>3331250</v>
      </c>
      <c r="J68" s="54">
        <f>SUMIF('ngoai gio_II'!$B$8:$B$282,Tong_hop!B68,'ngoai gio_II'!$K$8:$K$282)</f>
        <v>0</v>
      </c>
      <c r="K68" s="34">
        <f>SUMIF('ngoai gio_II'!$B$8:$B$282,Tong_hop!B68,'ngoai gio_II'!$L$8:$L$282)</f>
        <v>3331250</v>
      </c>
      <c r="L68" s="40"/>
      <c r="M68" s="36">
        <f t="shared" si="7"/>
        <v>0</v>
      </c>
    </row>
    <row r="69" spans="1:13" ht="25.5" customHeight="1">
      <c r="A69" s="62">
        <f>IF(B69&lt;&gt;"",SUBTOTAL(3,$B$11:B69),0)</f>
        <v>59</v>
      </c>
      <c r="B69" s="37" t="s">
        <v>56</v>
      </c>
      <c r="C69" s="38" t="s">
        <v>54</v>
      </c>
      <c r="D69" s="39" t="s">
        <v>50</v>
      </c>
      <c r="E69" s="37">
        <v>10</v>
      </c>
      <c r="F69" s="40" t="s">
        <v>51</v>
      </c>
      <c r="G69" s="32">
        <f>SUMIF('ngoai gio_II'!$B$8:$B$282,Tong_hop!B69,'ngoai gio_II'!$H$8:$H$282)</f>
        <v>80.899999999999991</v>
      </c>
      <c r="H69" s="33">
        <v>102500</v>
      </c>
      <c r="I69" s="34">
        <f>SUMIF('ngoai gio_II'!$B$8:$B$282,Tong_hop!B69,'ngoai gio_II'!$J$8:$J$282)</f>
        <v>8292250</v>
      </c>
      <c r="J69" s="54">
        <f>SUMIF('ngoai gio_II'!$B$8:$B$282,Tong_hop!B69,'ngoai gio_II'!$K$8:$K$282)</f>
        <v>0</v>
      </c>
      <c r="K69" s="34">
        <f>SUMIF('ngoai gio_II'!$B$8:$B$282,Tong_hop!B69,'ngoai gio_II'!$L$8:$L$282)</f>
        <v>8292250</v>
      </c>
      <c r="L69" s="40"/>
      <c r="M69" s="36">
        <f t="shared" si="7"/>
        <v>0</v>
      </c>
    </row>
    <row r="70" spans="1:13" ht="25.5" customHeight="1">
      <c r="A70" s="62">
        <f>IF(B70&lt;&gt;"",SUBTOTAL(3,$B$11:B70),0)</f>
        <v>60</v>
      </c>
      <c r="B70" s="37" t="s">
        <v>62</v>
      </c>
      <c r="C70" s="38" t="s">
        <v>92</v>
      </c>
      <c r="D70" s="39" t="s">
        <v>93</v>
      </c>
      <c r="E70" s="37">
        <v>10</v>
      </c>
      <c r="F70" s="40" t="s">
        <v>51</v>
      </c>
      <c r="G70" s="32">
        <f>SUMIF('ngoai gio_II'!$B$8:$B$282,Tong_hop!B70,'ngoai gio_II'!$H$8:$H$282)</f>
        <v>145.9</v>
      </c>
      <c r="H70" s="33">
        <v>102500</v>
      </c>
      <c r="I70" s="34">
        <f>SUMIF('ngoai gio_II'!$B$8:$B$282,Tong_hop!B70,'ngoai gio_II'!$J$8:$J$282)</f>
        <v>14954750</v>
      </c>
      <c r="J70" s="54">
        <f>SUMIF('ngoai gio_II'!$B$8:$B$282,Tong_hop!B70,'ngoai gio_II'!$K$8:$K$282)</f>
        <v>0</v>
      </c>
      <c r="K70" s="34">
        <f>SUMIF('ngoai gio_II'!$B$8:$B$282,Tong_hop!B70,'ngoai gio_II'!$L$8:$L$282)</f>
        <v>14954750</v>
      </c>
      <c r="L70" s="40"/>
      <c r="M70" s="36">
        <f t="shared" si="7"/>
        <v>0</v>
      </c>
    </row>
    <row r="71" spans="1:13" ht="25.5" customHeight="1">
      <c r="A71" s="62">
        <f>IF(B71&lt;&gt;"",SUBTOTAL(3,$B$11:B71),0)</f>
        <v>61</v>
      </c>
      <c r="B71" s="37" t="s">
        <v>251</v>
      </c>
      <c r="C71" s="38" t="s">
        <v>55</v>
      </c>
      <c r="D71" s="39" t="s">
        <v>278</v>
      </c>
      <c r="E71" s="37">
        <v>10</v>
      </c>
      <c r="F71" s="40" t="s">
        <v>51</v>
      </c>
      <c r="G71" s="32">
        <f>SUMIF('ngoai gio_II'!$B$8:$B$282,Tong_hop!B71,'ngoai gio_II'!$H$8:$H$282)</f>
        <v>127.69999999999999</v>
      </c>
      <c r="H71" s="33">
        <v>102500</v>
      </c>
      <c r="I71" s="34">
        <f>SUMIF('ngoai gio_II'!$B$8:$B$282,Tong_hop!B71,'ngoai gio_II'!$J$8:$J$282)</f>
        <v>13089250</v>
      </c>
      <c r="J71" s="54">
        <f>SUMIF('ngoai gio_II'!$B$8:$B$282,Tong_hop!B71,'ngoai gio_II'!$K$8:$K$282)</f>
        <v>0</v>
      </c>
      <c r="K71" s="34">
        <f>SUMIF('ngoai gio_II'!$B$8:$B$282,Tong_hop!B71,'ngoai gio_II'!$L$8:$L$282)</f>
        <v>13089250</v>
      </c>
      <c r="L71" s="40"/>
      <c r="M71" s="36">
        <f t="shared" si="7"/>
        <v>0</v>
      </c>
    </row>
    <row r="72" spans="1:13" ht="25.5" customHeight="1">
      <c r="A72" s="62">
        <f>IF(B72&lt;&gt;"",SUBTOTAL(3,$B$11:B72),0)</f>
        <v>62</v>
      </c>
      <c r="B72" s="37" t="s">
        <v>67</v>
      </c>
      <c r="C72" s="38" t="s">
        <v>102</v>
      </c>
      <c r="D72" s="39" t="s">
        <v>103</v>
      </c>
      <c r="E72" s="37">
        <v>10</v>
      </c>
      <c r="F72" s="40" t="s">
        <v>196</v>
      </c>
      <c r="G72" s="32">
        <f>SUMIF('ngoai gio_II'!$B$8:$B$282,Tong_hop!B72,'ngoai gio_II'!$H$8:$H$282)</f>
        <v>149.5</v>
      </c>
      <c r="H72" s="33">
        <v>102500</v>
      </c>
      <c r="I72" s="34">
        <f>SUMIF('ngoai gio_II'!$B$8:$B$282,Tong_hop!B72,'ngoai gio_II'!$J$8:$J$282)</f>
        <v>15323750</v>
      </c>
      <c r="J72" s="54">
        <f>SUMIF('ngoai gio_II'!$B$8:$B$282,Tong_hop!B72,'ngoai gio_II'!$K$8:$K$282)</f>
        <v>0</v>
      </c>
      <c r="K72" s="34">
        <f>SUMIF('ngoai gio_II'!$B$8:$B$282,Tong_hop!B72,'ngoai gio_II'!$L$8:$L$282)</f>
        <v>15323750</v>
      </c>
      <c r="L72" s="40"/>
      <c r="M72" s="36">
        <f t="shared" si="7"/>
        <v>0</v>
      </c>
    </row>
    <row r="73" spans="1:13" ht="25.5" customHeight="1">
      <c r="A73" s="62">
        <f>IF(B73&lt;&gt;"",SUBTOTAL(3,$B$11:B73),0)</f>
        <v>63</v>
      </c>
      <c r="B73" s="37" t="s">
        <v>252</v>
      </c>
      <c r="C73" s="38" t="s">
        <v>86</v>
      </c>
      <c r="D73" s="39" t="s">
        <v>101</v>
      </c>
      <c r="E73" s="37">
        <v>10</v>
      </c>
      <c r="F73" s="40" t="s">
        <v>196</v>
      </c>
      <c r="G73" s="32">
        <f>SUMIF('ngoai gio_II'!$B$8:$B$282,Tong_hop!B73,'ngoai gio_II'!$H$8:$H$282)</f>
        <v>50.900000000000006</v>
      </c>
      <c r="H73" s="33">
        <v>102500</v>
      </c>
      <c r="I73" s="34">
        <f>SUMIF('ngoai gio_II'!$B$8:$B$282,Tong_hop!B73,'ngoai gio_II'!$J$8:$J$282)</f>
        <v>5217250</v>
      </c>
      <c r="J73" s="54">
        <f>SUMIF('ngoai gio_II'!$B$8:$B$282,Tong_hop!B73,'ngoai gio_II'!$K$8:$K$282)</f>
        <v>0</v>
      </c>
      <c r="K73" s="34">
        <f>SUMIF('ngoai gio_II'!$B$8:$B$282,Tong_hop!B73,'ngoai gio_II'!$L$8:$L$282)</f>
        <v>5217250</v>
      </c>
      <c r="L73" s="40"/>
      <c r="M73" s="36">
        <f t="shared" si="7"/>
        <v>0</v>
      </c>
    </row>
    <row r="74" spans="1:13" ht="25.5" customHeight="1">
      <c r="A74" s="62">
        <f>IF(B74&lt;&gt;"",SUBTOTAL(3,$B$11:B74),0)</f>
        <v>64</v>
      </c>
      <c r="B74" s="37" t="s">
        <v>68</v>
      </c>
      <c r="C74" s="38" t="s">
        <v>104</v>
      </c>
      <c r="D74" s="39" t="s">
        <v>105</v>
      </c>
      <c r="E74" s="37">
        <v>10</v>
      </c>
      <c r="F74" s="40" t="s">
        <v>196</v>
      </c>
      <c r="G74" s="32">
        <f>SUMIF('ngoai gio_II'!$B$8:$B$282,Tong_hop!B74,'ngoai gio_II'!$H$8:$H$282)</f>
        <v>16</v>
      </c>
      <c r="H74" s="33">
        <v>102500</v>
      </c>
      <c r="I74" s="34">
        <f>SUMIF('ngoai gio_II'!$B$8:$B$282,Tong_hop!B74,'ngoai gio_II'!$J$8:$J$282)</f>
        <v>1640000</v>
      </c>
      <c r="J74" s="54">
        <f>SUMIF('ngoai gio_II'!$B$8:$B$282,Tong_hop!B74,'ngoai gio_II'!$K$8:$K$282)</f>
        <v>0</v>
      </c>
      <c r="K74" s="34">
        <f>SUMIF('ngoai gio_II'!$B$8:$B$282,Tong_hop!B74,'ngoai gio_II'!$L$8:$L$282)</f>
        <v>1640000</v>
      </c>
      <c r="L74" s="40"/>
      <c r="M74" s="36">
        <f t="shared" si="7"/>
        <v>0</v>
      </c>
    </row>
    <row r="75" spans="1:13" ht="25.5" customHeight="1">
      <c r="A75" s="62">
        <f>IF(B75&lt;&gt;"",SUBTOTAL(3,$B$11:B75),0)</f>
        <v>65</v>
      </c>
      <c r="B75" s="37" t="s">
        <v>69</v>
      </c>
      <c r="C75" s="38" t="s">
        <v>106</v>
      </c>
      <c r="D75" s="39" t="s">
        <v>107</v>
      </c>
      <c r="E75" s="37">
        <v>10</v>
      </c>
      <c r="F75" s="40" t="s">
        <v>196</v>
      </c>
      <c r="G75" s="32">
        <f>SUMIF('ngoai gio_II'!$B$8:$B$282,Tong_hop!B75,'ngoai gio_II'!$H$8:$H$282)</f>
        <v>31.1</v>
      </c>
      <c r="H75" s="33">
        <v>102500</v>
      </c>
      <c r="I75" s="34">
        <f>SUMIF('ngoai gio_II'!$B$8:$B$282,Tong_hop!B75,'ngoai gio_II'!$J$8:$J$282)</f>
        <v>3187750</v>
      </c>
      <c r="J75" s="54">
        <f>SUMIF('ngoai gio_II'!$B$8:$B$282,Tong_hop!B75,'ngoai gio_II'!$K$8:$K$282)</f>
        <v>0</v>
      </c>
      <c r="K75" s="34">
        <f>SUMIF('ngoai gio_II'!$B$8:$B$282,Tong_hop!B75,'ngoai gio_II'!$L$8:$L$282)</f>
        <v>3187750</v>
      </c>
      <c r="L75" s="40"/>
      <c r="M75" s="36">
        <f t="shared" si="7"/>
        <v>0</v>
      </c>
    </row>
    <row r="76" spans="1:13" ht="25.5" customHeight="1">
      <c r="A76" s="62">
        <f>IF(B76&lt;&gt;"",SUBTOTAL(3,$B$11:B76),0)</f>
        <v>66</v>
      </c>
      <c r="B76" s="37" t="s">
        <v>253</v>
      </c>
      <c r="C76" s="38" t="s">
        <v>328</v>
      </c>
      <c r="D76" s="39" t="s">
        <v>50</v>
      </c>
      <c r="E76" s="37">
        <v>10</v>
      </c>
      <c r="F76" s="40" t="s">
        <v>203</v>
      </c>
      <c r="G76" s="32">
        <f>SUMIF('ngoai gio_II'!$B$8:$B$282,Tong_hop!B76,'ngoai gio_II'!$H$8:$H$282)</f>
        <v>51.199999999999996</v>
      </c>
      <c r="H76" s="33">
        <v>102500</v>
      </c>
      <c r="I76" s="34">
        <f>SUMIF('ngoai gio_II'!$B$8:$B$282,Tong_hop!B76,'ngoai gio_II'!$J$8:$J$282)</f>
        <v>5248000</v>
      </c>
      <c r="J76" s="54">
        <f>SUMIF('ngoai gio_II'!$B$8:$B$282,Tong_hop!B76,'ngoai gio_II'!$K$8:$K$282)</f>
        <v>0</v>
      </c>
      <c r="K76" s="34">
        <f>SUMIF('ngoai gio_II'!$B$8:$B$282,Tong_hop!B76,'ngoai gio_II'!$L$8:$L$282)</f>
        <v>5248000</v>
      </c>
      <c r="L76" s="40"/>
      <c r="M76" s="36">
        <f t="shared" si="7"/>
        <v>0</v>
      </c>
    </row>
    <row r="77" spans="1:13" ht="25.5" customHeight="1">
      <c r="A77" s="62">
        <f>IF(B77&lt;&gt;"",SUBTOTAL(3,$B$11:B77),0)</f>
        <v>67</v>
      </c>
      <c r="B77" s="37" t="s">
        <v>78</v>
      </c>
      <c r="C77" s="38" t="s">
        <v>124</v>
      </c>
      <c r="D77" s="39" t="s">
        <v>125</v>
      </c>
      <c r="E77" s="37">
        <v>10</v>
      </c>
      <c r="F77" s="40" t="s">
        <v>203</v>
      </c>
      <c r="G77" s="32">
        <f>SUMIF('ngoai gio_II'!$B$8:$B$282,Tong_hop!B77,'ngoai gio_II'!$H$8:$H$282)</f>
        <v>53.7</v>
      </c>
      <c r="H77" s="33">
        <v>102500</v>
      </c>
      <c r="I77" s="34">
        <f>SUMIF('ngoai gio_II'!$B$8:$B$282,Tong_hop!B77,'ngoai gio_II'!$J$8:$J$282)</f>
        <v>5504250</v>
      </c>
      <c r="J77" s="54">
        <f>SUMIF('ngoai gio_II'!$B$8:$B$282,Tong_hop!B77,'ngoai gio_II'!$K$8:$K$282)</f>
        <v>0</v>
      </c>
      <c r="K77" s="34">
        <f>SUMIF('ngoai gio_II'!$B$8:$B$282,Tong_hop!B77,'ngoai gio_II'!$L$8:$L$282)</f>
        <v>5504250</v>
      </c>
      <c r="L77" s="40"/>
      <c r="M77" s="36">
        <f t="shared" si="7"/>
        <v>0</v>
      </c>
    </row>
    <row r="78" spans="1:13" ht="25.5" customHeight="1">
      <c r="A78" s="62">
        <f>IF(B78&lt;&gt;"",SUBTOTAL(3,$B$11:B78),0)</f>
        <v>68</v>
      </c>
      <c r="B78" s="37" t="s">
        <v>254</v>
      </c>
      <c r="C78" s="38" t="s">
        <v>329</v>
      </c>
      <c r="D78" s="39" t="s">
        <v>330</v>
      </c>
      <c r="E78" s="37">
        <v>11</v>
      </c>
      <c r="F78" s="40" t="s">
        <v>188</v>
      </c>
      <c r="G78" s="32">
        <f>SUMIF('ngoai gio_II'!$B$8:$B$282,Tong_hop!B78,'ngoai gio_II'!$H$8:$H$282)</f>
        <v>34.799999999999997</v>
      </c>
      <c r="H78" s="33">
        <v>102500</v>
      </c>
      <c r="I78" s="34">
        <f>SUMIF('ngoai gio_II'!$B$8:$B$282,Tong_hop!B78,'ngoai gio_II'!$J$8:$J$282)</f>
        <v>3567000</v>
      </c>
      <c r="J78" s="54">
        <f>SUMIF('ngoai gio_II'!$B$8:$B$282,Tong_hop!B78,'ngoai gio_II'!$K$8:$K$282)</f>
        <v>0</v>
      </c>
      <c r="K78" s="34">
        <f>SUMIF('ngoai gio_II'!$B$8:$B$282,Tong_hop!B78,'ngoai gio_II'!$L$8:$L$282)</f>
        <v>3567000</v>
      </c>
      <c r="L78" s="40"/>
      <c r="M78" s="36">
        <f t="shared" si="7"/>
        <v>0</v>
      </c>
    </row>
    <row r="79" spans="1:13" ht="25.5" customHeight="1">
      <c r="A79" s="62">
        <f>IF(B79&lt;&gt;"",SUBTOTAL(3,$B$11:B79),0)</f>
        <v>69</v>
      </c>
      <c r="B79" s="37" t="s">
        <v>255</v>
      </c>
      <c r="C79" s="38" t="s">
        <v>92</v>
      </c>
      <c r="D79" s="39" t="s">
        <v>126</v>
      </c>
      <c r="E79" s="37">
        <v>11</v>
      </c>
      <c r="F79" s="40" t="s">
        <v>188</v>
      </c>
      <c r="G79" s="32">
        <f>SUMIF('ngoai gio_II'!$B$8:$B$282,Tong_hop!B79,'ngoai gio_II'!$H$8:$H$282)</f>
        <v>52</v>
      </c>
      <c r="H79" s="33">
        <v>102500</v>
      </c>
      <c r="I79" s="34">
        <f>SUMIF('ngoai gio_II'!$B$8:$B$282,Tong_hop!B79,'ngoai gio_II'!$J$8:$J$282)</f>
        <v>5330000</v>
      </c>
      <c r="J79" s="54">
        <f>SUMIF('ngoai gio_II'!$B$8:$B$282,Tong_hop!B79,'ngoai gio_II'!$K$8:$K$282)</f>
        <v>0</v>
      </c>
      <c r="K79" s="34">
        <f>SUMIF('ngoai gio_II'!$B$8:$B$282,Tong_hop!B79,'ngoai gio_II'!$L$8:$L$282)</f>
        <v>5330000</v>
      </c>
      <c r="L79" s="40"/>
      <c r="M79" s="36">
        <f t="shared" si="7"/>
        <v>0</v>
      </c>
    </row>
    <row r="80" spans="1:13" ht="25.5" customHeight="1">
      <c r="A80" s="62">
        <f>IF(B80&lt;&gt;"",SUBTOTAL(3,$B$11:B80),0)</f>
        <v>70</v>
      </c>
      <c r="B80" s="37" t="s">
        <v>256</v>
      </c>
      <c r="C80" s="38" t="s">
        <v>331</v>
      </c>
      <c r="D80" s="39" t="s">
        <v>263</v>
      </c>
      <c r="E80" s="37">
        <v>11</v>
      </c>
      <c r="F80" s="40" t="s">
        <v>188</v>
      </c>
      <c r="G80" s="32">
        <f>SUMIF('ngoai gio_II'!$B$8:$B$282,Tong_hop!B80,'ngoai gio_II'!$H$8:$H$282)</f>
        <v>48.5</v>
      </c>
      <c r="H80" s="33">
        <v>102500</v>
      </c>
      <c r="I80" s="34">
        <f>SUMIF('ngoai gio_II'!$B$8:$B$282,Tong_hop!B80,'ngoai gio_II'!$J$8:$J$282)</f>
        <v>4971250</v>
      </c>
      <c r="J80" s="54">
        <f>SUMIF('ngoai gio_II'!$B$8:$B$282,Tong_hop!B80,'ngoai gio_II'!$K$8:$K$282)</f>
        <v>0</v>
      </c>
      <c r="K80" s="34">
        <f>SUMIF('ngoai gio_II'!$B$8:$B$282,Tong_hop!B80,'ngoai gio_II'!$L$8:$L$282)</f>
        <v>4971250</v>
      </c>
      <c r="L80" s="40"/>
      <c r="M80" s="36">
        <f t="shared" si="7"/>
        <v>0</v>
      </c>
    </row>
    <row r="81" spans="1:13" ht="25.5" customHeight="1">
      <c r="A81" s="62">
        <f>IF(B81&lt;&gt;"",SUBTOTAL(3,$B$11:B81),0)</f>
        <v>71</v>
      </c>
      <c r="B81" s="37" t="s">
        <v>257</v>
      </c>
      <c r="C81" s="38" t="s">
        <v>332</v>
      </c>
      <c r="D81" s="39" t="s">
        <v>107</v>
      </c>
      <c r="E81" s="37">
        <v>11</v>
      </c>
      <c r="F81" s="40" t="s">
        <v>188</v>
      </c>
      <c r="G81" s="32">
        <f>SUMIF('ngoai gio_II'!$B$8:$B$282,Tong_hop!B81,'ngoai gio_II'!$H$8:$H$282)</f>
        <v>50.6</v>
      </c>
      <c r="H81" s="33">
        <v>102500</v>
      </c>
      <c r="I81" s="34">
        <f>SUMIF('ngoai gio_II'!$B$8:$B$282,Tong_hop!B81,'ngoai gio_II'!$J$8:$J$282)</f>
        <v>5186500</v>
      </c>
      <c r="J81" s="54">
        <f>SUMIF('ngoai gio_II'!$B$8:$B$282,Tong_hop!B81,'ngoai gio_II'!$K$8:$K$282)</f>
        <v>0</v>
      </c>
      <c r="K81" s="34">
        <f>SUMIF('ngoai gio_II'!$B$8:$B$282,Tong_hop!B81,'ngoai gio_II'!$L$8:$L$282)</f>
        <v>5186500</v>
      </c>
      <c r="L81" s="40"/>
      <c r="M81" s="36">
        <f t="shared" si="7"/>
        <v>0</v>
      </c>
    </row>
    <row r="82" spans="1:13" ht="25.5" customHeight="1">
      <c r="A82" s="62">
        <f>IF(B82&lt;&gt;"",SUBTOTAL(3,$B$11:B82),0)</f>
        <v>72</v>
      </c>
      <c r="B82" s="37" t="s">
        <v>258</v>
      </c>
      <c r="C82" s="38" t="s">
        <v>83</v>
      </c>
      <c r="D82" s="39" t="s">
        <v>311</v>
      </c>
      <c r="E82" s="37">
        <v>11</v>
      </c>
      <c r="F82" s="40" t="s">
        <v>333</v>
      </c>
      <c r="G82" s="32">
        <f>SUMIF('ngoai gio_II'!$B$8:$B$282,Tong_hop!B82,'ngoai gio_II'!$H$8:$H$282)</f>
        <v>69.699999999999989</v>
      </c>
      <c r="H82" s="33">
        <v>102500</v>
      </c>
      <c r="I82" s="34">
        <f>SUMIF('ngoai gio_II'!$B$8:$B$282,Tong_hop!B82,'ngoai gio_II'!$J$8:$J$282)</f>
        <v>7144250</v>
      </c>
      <c r="J82" s="54">
        <f>SUMIF('ngoai gio_II'!$B$8:$B$282,Tong_hop!B82,'ngoai gio_II'!$K$8:$K$282)</f>
        <v>0</v>
      </c>
      <c r="K82" s="34">
        <f>SUMIF('ngoai gio_II'!$B$8:$B$282,Tong_hop!B82,'ngoai gio_II'!$L$8:$L$282)</f>
        <v>7144250</v>
      </c>
      <c r="L82" s="40"/>
      <c r="M82" s="36">
        <f t="shared" ref="M82:M84" si="8">(G82*H82)-I82</f>
        <v>0</v>
      </c>
    </row>
    <row r="83" spans="1:13" ht="25.5" customHeight="1">
      <c r="A83" s="62">
        <f>IF(B83&lt;&gt;"",SUBTOTAL(3,$B$11:B83),0)</f>
        <v>73</v>
      </c>
      <c r="B83" s="37" t="s">
        <v>259</v>
      </c>
      <c r="C83" s="38" t="s">
        <v>102</v>
      </c>
      <c r="D83" s="39" t="s">
        <v>334</v>
      </c>
      <c r="E83" s="37">
        <v>11</v>
      </c>
      <c r="F83" s="40" t="s">
        <v>335</v>
      </c>
      <c r="G83" s="32">
        <f>SUMIF('ngoai gio_II'!$B$8:$B$282,Tong_hop!B83,'ngoai gio_II'!$H$8:$H$282)</f>
        <v>32.200000000000003</v>
      </c>
      <c r="H83" s="33">
        <v>102500</v>
      </c>
      <c r="I83" s="34">
        <f>SUMIF('ngoai gio_II'!$B$8:$B$282,Tong_hop!B83,'ngoai gio_II'!$J$8:$J$282)</f>
        <v>3300500</v>
      </c>
      <c r="J83" s="54">
        <f>SUMIF('ngoai gio_II'!$B$8:$B$282,Tong_hop!B83,'ngoai gio_II'!$K$8:$K$282)</f>
        <v>0</v>
      </c>
      <c r="K83" s="34">
        <f>SUMIF('ngoai gio_II'!$B$8:$B$282,Tong_hop!B83,'ngoai gio_II'!$L$8:$L$282)</f>
        <v>3300500</v>
      </c>
      <c r="L83" s="40"/>
      <c r="M83" s="36">
        <f t="shared" si="8"/>
        <v>0</v>
      </c>
    </row>
    <row r="84" spans="1:13" ht="25.5" customHeight="1">
      <c r="A84" s="62">
        <f>IF(B84&lt;&gt;"",SUBTOTAL(3,$B$11:B84),0)</f>
        <v>74</v>
      </c>
      <c r="B84" s="37" t="s">
        <v>73</v>
      </c>
      <c r="C84" s="38" t="s">
        <v>114</v>
      </c>
      <c r="D84" s="39" t="s">
        <v>115</v>
      </c>
      <c r="E84" s="37">
        <v>11</v>
      </c>
      <c r="F84" s="40" t="s">
        <v>200</v>
      </c>
      <c r="G84" s="32">
        <f>SUMIF('ngoai gio_II'!$B$8:$B$282,Tong_hop!B84,'ngoai gio_II'!$H$8:$H$282)</f>
        <v>32.799999999999997</v>
      </c>
      <c r="H84" s="33">
        <v>102500</v>
      </c>
      <c r="I84" s="34">
        <f>SUMIF('ngoai gio_II'!$B$8:$B$282,Tong_hop!B84,'ngoai gio_II'!$J$8:$J$282)</f>
        <v>3362000</v>
      </c>
      <c r="J84" s="54">
        <f>SUMIF('ngoai gio_II'!$B$8:$B$282,Tong_hop!B84,'ngoai gio_II'!$K$8:$K$282)</f>
        <v>0</v>
      </c>
      <c r="K84" s="34">
        <f>SUMIF('ngoai gio_II'!$B$8:$B$282,Tong_hop!B84,'ngoai gio_II'!$L$8:$L$282)</f>
        <v>3362000</v>
      </c>
      <c r="L84" s="40"/>
      <c r="M84" s="36">
        <f t="shared" si="8"/>
        <v>0</v>
      </c>
    </row>
    <row r="85" spans="1:13">
      <c r="A85" s="55"/>
      <c r="B85" s="56"/>
      <c r="C85" s="55"/>
      <c r="D85" s="55"/>
      <c r="E85" s="56"/>
      <c r="F85" s="55"/>
      <c r="G85" s="55"/>
      <c r="H85" s="55"/>
      <c r="I85" s="55"/>
      <c r="J85" s="57"/>
      <c r="K85" s="55"/>
      <c r="L85" s="55"/>
    </row>
    <row r="86" spans="1:13" ht="21.75" customHeight="1">
      <c r="A86" s="67" t="s">
        <v>15</v>
      </c>
      <c r="B86" s="67"/>
      <c r="C86" s="67"/>
      <c r="D86" s="67"/>
      <c r="E86" s="67"/>
      <c r="F86" s="67"/>
      <c r="G86" s="58">
        <f>SUBTOTAL(9,G11:G85)</f>
        <v>4400.5</v>
      </c>
      <c r="H86" s="59"/>
      <c r="I86" s="60">
        <f>SUBTOTAL(9,I11:I85)</f>
        <v>451051250</v>
      </c>
      <c r="J86" s="61">
        <f>SUBTOTAL(9,J11:J85)</f>
        <v>6970000</v>
      </c>
      <c r="K86" s="60">
        <f>SUBTOTAL(9,K11:K85)</f>
        <v>444081250</v>
      </c>
      <c r="L86" s="59"/>
    </row>
    <row r="87" spans="1:13" ht="7.5" customHeight="1">
      <c r="I87" s="43"/>
      <c r="J87" s="43"/>
      <c r="K87" s="43"/>
    </row>
    <row r="88" spans="1:13" ht="18" customHeight="1">
      <c r="C88" s="68" t="s">
        <v>19</v>
      </c>
      <c r="D88" s="68"/>
      <c r="E88" s="44" t="s">
        <v>20</v>
      </c>
      <c r="F88" s="45">
        <f>K86</f>
        <v>444081250</v>
      </c>
      <c r="G88" s="46" t="s">
        <v>21</v>
      </c>
      <c r="H88" s="47"/>
      <c r="I88" s="47"/>
      <c r="J88" s="47"/>
      <c r="K88" s="47"/>
      <c r="L88" s="47"/>
    </row>
    <row r="89" spans="1:13" ht="18" customHeight="1">
      <c r="C89" s="68" t="s">
        <v>22</v>
      </c>
      <c r="D89" s="68"/>
      <c r="E89" s="44" t="s">
        <v>20</v>
      </c>
      <c r="F89" s="69" t="str">
        <f>tien_so!C13</f>
        <v>Bốn trăm bốn mươi bốn triệu tám mươi mốt ngàn hai trăm năm mươi đồng./.</v>
      </c>
      <c r="G89" s="69"/>
      <c r="H89" s="69"/>
      <c r="I89" s="69"/>
      <c r="J89" s="69"/>
      <c r="K89" s="69"/>
      <c r="L89" s="69"/>
    </row>
    <row r="91" spans="1:13">
      <c r="E91" s="67" t="s">
        <v>45</v>
      </c>
      <c r="F91" s="67"/>
      <c r="G91" s="67"/>
      <c r="H91" s="67"/>
      <c r="I91" s="67"/>
      <c r="J91" s="67"/>
      <c r="K91" s="67"/>
      <c r="L91" s="67"/>
    </row>
    <row r="92" spans="1:13" ht="21.75" customHeight="1">
      <c r="E92" s="28">
        <v>1</v>
      </c>
      <c r="F92" s="31" t="s">
        <v>30</v>
      </c>
      <c r="G92" s="28">
        <f t="shared" ref="G92:G107" si="9">SUMIF($E$11:$E$84,E92,$G$11:$G$84)</f>
        <v>0</v>
      </c>
      <c r="H92" s="31"/>
      <c r="I92" s="48">
        <f t="shared" ref="I92:I107" si="10">SUMIF($E$11:$E$84,E92,$I$11:$I$84)</f>
        <v>0</v>
      </c>
      <c r="J92" s="48">
        <f t="shared" ref="J92:J107" si="11">SUMIF($E$11:$E$84,E92,$J$11:$J$84)</f>
        <v>0</v>
      </c>
      <c r="K92" s="48">
        <f t="shared" ref="K92:K107" si="12">SUMIF($E$11:$E$84,E92,$K$11:$K$84)</f>
        <v>0</v>
      </c>
      <c r="L92" s="31"/>
    </row>
    <row r="93" spans="1:13" ht="21.75" customHeight="1">
      <c r="E93" s="37">
        <v>2</v>
      </c>
      <c r="F93" s="40" t="s">
        <v>31</v>
      </c>
      <c r="G93" s="37">
        <f t="shared" si="9"/>
        <v>107.1</v>
      </c>
      <c r="H93" s="40"/>
      <c r="I93" s="49">
        <f t="shared" si="10"/>
        <v>10977750</v>
      </c>
      <c r="J93" s="49">
        <f t="shared" si="11"/>
        <v>0</v>
      </c>
      <c r="K93" s="49">
        <f t="shared" si="12"/>
        <v>10977750</v>
      </c>
      <c r="L93" s="40"/>
    </row>
    <row r="94" spans="1:13" ht="21.75" customHeight="1">
      <c r="E94" s="37">
        <v>3</v>
      </c>
      <c r="F94" s="40" t="s">
        <v>47</v>
      </c>
      <c r="G94" s="37">
        <f t="shared" si="9"/>
        <v>270.2</v>
      </c>
      <c r="H94" s="40"/>
      <c r="I94" s="49">
        <f t="shared" si="10"/>
        <v>27695500</v>
      </c>
      <c r="J94" s="49">
        <f t="shared" si="11"/>
        <v>6970000</v>
      </c>
      <c r="K94" s="49">
        <f t="shared" si="12"/>
        <v>20725500</v>
      </c>
      <c r="L94" s="40"/>
    </row>
    <row r="95" spans="1:13" ht="21.75" customHeight="1">
      <c r="E95" s="37">
        <v>4</v>
      </c>
      <c r="F95" s="40" t="s">
        <v>32</v>
      </c>
      <c r="G95" s="37">
        <f t="shared" si="9"/>
        <v>290.39999999999998</v>
      </c>
      <c r="H95" s="40"/>
      <c r="I95" s="49">
        <f t="shared" si="10"/>
        <v>29766000</v>
      </c>
      <c r="J95" s="49">
        <f t="shared" si="11"/>
        <v>0</v>
      </c>
      <c r="K95" s="49">
        <f t="shared" si="12"/>
        <v>29766000</v>
      </c>
      <c r="L95" s="40"/>
    </row>
    <row r="96" spans="1:13" ht="21.75" customHeight="1">
      <c r="E96" s="37">
        <v>5</v>
      </c>
      <c r="F96" s="40" t="s">
        <v>205</v>
      </c>
      <c r="G96" s="37">
        <f t="shared" si="9"/>
        <v>348.8</v>
      </c>
      <c r="H96" s="40"/>
      <c r="I96" s="49">
        <f t="shared" si="10"/>
        <v>35752000</v>
      </c>
      <c r="J96" s="49">
        <f t="shared" si="11"/>
        <v>0</v>
      </c>
      <c r="K96" s="49">
        <f t="shared" si="12"/>
        <v>35752000</v>
      </c>
      <c r="L96" s="40"/>
    </row>
    <row r="97" spans="5:12" ht="21.75" customHeight="1">
      <c r="E97" s="37">
        <v>6</v>
      </c>
      <c r="F97" s="40" t="s">
        <v>43</v>
      </c>
      <c r="G97" s="37">
        <f t="shared" si="9"/>
        <v>345.2</v>
      </c>
      <c r="H97" s="40"/>
      <c r="I97" s="49">
        <f t="shared" si="10"/>
        <v>35383000</v>
      </c>
      <c r="J97" s="49">
        <f t="shared" si="11"/>
        <v>0</v>
      </c>
      <c r="K97" s="49">
        <f t="shared" si="12"/>
        <v>35383000</v>
      </c>
      <c r="L97" s="40"/>
    </row>
    <row r="98" spans="5:12" ht="21.75" customHeight="1">
      <c r="E98" s="37">
        <v>7</v>
      </c>
      <c r="F98" s="40" t="s">
        <v>49</v>
      </c>
      <c r="G98" s="37">
        <f t="shared" si="9"/>
        <v>712.60000000000014</v>
      </c>
      <c r="H98" s="40"/>
      <c r="I98" s="49">
        <f t="shared" si="10"/>
        <v>73041500</v>
      </c>
      <c r="J98" s="49">
        <f t="shared" si="11"/>
        <v>0</v>
      </c>
      <c r="K98" s="49">
        <f t="shared" si="12"/>
        <v>73041500</v>
      </c>
      <c r="L98" s="40"/>
    </row>
    <row r="99" spans="5:12" ht="21.75" customHeight="1">
      <c r="E99" s="37">
        <v>8</v>
      </c>
      <c r="F99" s="40" t="s">
        <v>33</v>
      </c>
      <c r="G99" s="37">
        <f t="shared" si="9"/>
        <v>179.8</v>
      </c>
      <c r="H99" s="40"/>
      <c r="I99" s="49">
        <f t="shared" si="10"/>
        <v>18429500</v>
      </c>
      <c r="J99" s="49">
        <f t="shared" si="11"/>
        <v>0</v>
      </c>
      <c r="K99" s="49">
        <f t="shared" si="12"/>
        <v>18429500</v>
      </c>
      <c r="L99" s="40"/>
    </row>
    <row r="100" spans="5:12" ht="21.75" customHeight="1">
      <c r="E100" s="37">
        <v>9</v>
      </c>
      <c r="F100" s="40" t="s">
        <v>34</v>
      </c>
      <c r="G100" s="37">
        <f t="shared" si="9"/>
        <v>191.39999999999998</v>
      </c>
      <c r="H100" s="40"/>
      <c r="I100" s="49">
        <f t="shared" si="10"/>
        <v>19618500</v>
      </c>
      <c r="J100" s="49">
        <f t="shared" si="11"/>
        <v>0</v>
      </c>
      <c r="K100" s="49">
        <f t="shared" si="12"/>
        <v>19618500</v>
      </c>
      <c r="L100" s="40"/>
    </row>
    <row r="101" spans="5:12" ht="21.75" customHeight="1">
      <c r="E101" s="37">
        <v>10</v>
      </c>
      <c r="F101" s="40" t="s">
        <v>35</v>
      </c>
      <c r="G101" s="37">
        <f t="shared" si="9"/>
        <v>1634.4</v>
      </c>
      <c r="H101" s="40"/>
      <c r="I101" s="49">
        <f t="shared" si="10"/>
        <v>167526000</v>
      </c>
      <c r="J101" s="49">
        <f t="shared" si="11"/>
        <v>0</v>
      </c>
      <c r="K101" s="49">
        <f t="shared" si="12"/>
        <v>167526000</v>
      </c>
      <c r="L101" s="40"/>
    </row>
    <row r="102" spans="5:12" ht="21.75" customHeight="1">
      <c r="E102" s="37">
        <v>11</v>
      </c>
      <c r="F102" s="40" t="s">
        <v>36</v>
      </c>
      <c r="G102" s="37">
        <f t="shared" si="9"/>
        <v>320.60000000000002</v>
      </c>
      <c r="H102" s="40"/>
      <c r="I102" s="49">
        <f t="shared" si="10"/>
        <v>32861500</v>
      </c>
      <c r="J102" s="49">
        <f t="shared" si="11"/>
        <v>0</v>
      </c>
      <c r="K102" s="49">
        <f t="shared" si="12"/>
        <v>32861500</v>
      </c>
      <c r="L102" s="40"/>
    </row>
    <row r="103" spans="5:12" ht="21.75" customHeight="1">
      <c r="E103" s="37">
        <v>12</v>
      </c>
      <c r="F103" s="40" t="s">
        <v>37</v>
      </c>
      <c r="G103" s="37">
        <f t="shared" si="9"/>
        <v>0</v>
      </c>
      <c r="H103" s="40"/>
      <c r="I103" s="49">
        <f t="shared" si="10"/>
        <v>0</v>
      </c>
      <c r="J103" s="49">
        <f t="shared" si="11"/>
        <v>0</v>
      </c>
      <c r="K103" s="49">
        <f t="shared" si="12"/>
        <v>0</v>
      </c>
      <c r="L103" s="40"/>
    </row>
    <row r="104" spans="5:12" ht="21.75" customHeight="1">
      <c r="E104" s="37">
        <v>14</v>
      </c>
      <c r="F104" s="40" t="s">
        <v>38</v>
      </c>
      <c r="G104" s="37">
        <f t="shared" si="9"/>
        <v>0</v>
      </c>
      <c r="H104" s="40"/>
      <c r="I104" s="49">
        <f t="shared" si="10"/>
        <v>0</v>
      </c>
      <c r="J104" s="49">
        <f t="shared" si="11"/>
        <v>0</v>
      </c>
      <c r="K104" s="49">
        <f t="shared" si="12"/>
        <v>0</v>
      </c>
      <c r="L104" s="40"/>
    </row>
    <row r="105" spans="5:12" ht="21.75" customHeight="1">
      <c r="E105" s="37">
        <v>23</v>
      </c>
      <c r="F105" s="40" t="s">
        <v>39</v>
      </c>
      <c r="G105" s="37">
        <f t="shared" si="9"/>
        <v>0</v>
      </c>
      <c r="H105" s="40"/>
      <c r="I105" s="49">
        <f t="shared" si="10"/>
        <v>0</v>
      </c>
      <c r="J105" s="49">
        <f t="shared" si="11"/>
        <v>0</v>
      </c>
      <c r="K105" s="49">
        <f t="shared" si="12"/>
        <v>0</v>
      </c>
      <c r="L105" s="40"/>
    </row>
    <row r="106" spans="5:12" ht="21.75" customHeight="1">
      <c r="E106" s="37">
        <v>33</v>
      </c>
      <c r="F106" s="40" t="s">
        <v>40</v>
      </c>
      <c r="G106" s="37">
        <f t="shared" si="9"/>
        <v>0</v>
      </c>
      <c r="H106" s="40"/>
      <c r="I106" s="49">
        <f t="shared" si="10"/>
        <v>0</v>
      </c>
      <c r="J106" s="49">
        <f t="shared" si="11"/>
        <v>0</v>
      </c>
      <c r="K106" s="49">
        <f t="shared" si="12"/>
        <v>0</v>
      </c>
      <c r="L106" s="40"/>
    </row>
    <row r="107" spans="5:12" ht="21.75" customHeight="1">
      <c r="E107" s="50">
        <v>51</v>
      </c>
      <c r="F107" s="41" t="s">
        <v>41</v>
      </c>
      <c r="G107" s="50">
        <f t="shared" si="9"/>
        <v>0</v>
      </c>
      <c r="H107" s="41"/>
      <c r="I107" s="51">
        <f t="shared" si="10"/>
        <v>0</v>
      </c>
      <c r="J107" s="51">
        <f t="shared" si="11"/>
        <v>0</v>
      </c>
      <c r="K107" s="51">
        <f t="shared" si="12"/>
        <v>0</v>
      </c>
      <c r="L107" s="41"/>
    </row>
    <row r="108" spans="5:12" ht="21.75" customHeight="1">
      <c r="E108" s="52"/>
      <c r="F108" s="23" t="s">
        <v>42</v>
      </c>
      <c r="G108" s="23">
        <f>SUM(G92:G107)</f>
        <v>4400.5000000000009</v>
      </c>
      <c r="H108" s="23"/>
      <c r="I108" s="53">
        <f>SUM(I92:I107)</f>
        <v>451051250</v>
      </c>
      <c r="J108" s="53">
        <f>SUM(J92:J107)</f>
        <v>6970000</v>
      </c>
      <c r="K108" s="53">
        <f>SUM(K92:K107)</f>
        <v>444081250</v>
      </c>
      <c r="L108" s="23"/>
    </row>
  </sheetData>
  <autoFilter ref="B10:L108" xr:uid="{00000000-0009-0000-0000-000001000000}"/>
  <mergeCells count="10">
    <mergeCell ref="E91:L91"/>
    <mergeCell ref="C89:D89"/>
    <mergeCell ref="C88:D88"/>
    <mergeCell ref="F89:L89"/>
    <mergeCell ref="A86:F86"/>
    <mergeCell ref="A1:E1"/>
    <mergeCell ref="A2:E2"/>
    <mergeCell ref="A4:L4"/>
    <mergeCell ref="A6:L6"/>
    <mergeCell ref="A5:L5"/>
  </mergeCells>
  <phoneticPr fontId="1" type="noConversion"/>
  <pageMargins left="0.39" right="0.18" top="0.49" bottom="0.45" header="0.26" footer="0.21"/>
  <pageSetup paperSize="9" scale="95" orientation="landscape" r:id="rId1"/>
  <headerFooter alignWithMargins="0">
    <oddFooter>&amp;C&amp;P/&amp;N</oddFooter>
  </headerFooter>
  <rowBreaks count="1" manualBreakCount="1">
    <brk id="9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88"/>
  <sheetViews>
    <sheetView workbookViewId="0">
      <pane xSplit="7" ySplit="7" topLeftCell="H277" activePane="bottomRight" state="frozen"/>
      <selection pane="topRight" activeCell="H1" sqref="H1"/>
      <selection pane="bottomLeft" activeCell="A8" sqref="A8"/>
      <selection pane="bottomRight" activeCell="H8" sqref="H8"/>
    </sheetView>
  </sheetViews>
  <sheetFormatPr defaultColWidth="9" defaultRowHeight="15.6"/>
  <cols>
    <col min="1" max="1" width="5" style="73" customWidth="1"/>
    <col min="2" max="2" width="7" style="73" customWidth="1"/>
    <col min="3" max="3" width="10.8984375" style="73" hidden="1" customWidth="1"/>
    <col min="4" max="4" width="15.5" style="71" bestFit="1" customWidth="1"/>
    <col min="5" max="5" width="7.5" style="71" bestFit="1" customWidth="1"/>
    <col min="6" max="6" width="4.09765625" style="73" customWidth="1"/>
    <col min="7" max="7" width="29.59765625" style="71" bestFit="1" customWidth="1"/>
    <col min="8" max="8" width="9" style="72"/>
    <col min="9" max="9" width="8.09765625" style="73" customWidth="1"/>
    <col min="10" max="10" width="13.5" style="71" customWidth="1"/>
    <col min="11" max="11" width="12.5" style="71" customWidth="1"/>
    <col min="12" max="12" width="11.59765625" style="71" bestFit="1" customWidth="1"/>
    <col min="13" max="13" width="9.19921875" style="73" bestFit="1" customWidth="1"/>
    <col min="14" max="14" width="8" style="73" bestFit="1" customWidth="1"/>
    <col min="15" max="15" width="28.09765625" style="71" bestFit="1" customWidth="1"/>
    <col min="16" max="16" width="9.5" style="71" customWidth="1"/>
    <col min="17" max="16384" width="9" style="71"/>
  </cols>
  <sheetData>
    <row r="1" spans="1:16">
      <c r="A1" s="70" t="s">
        <v>59</v>
      </c>
      <c r="B1" s="70"/>
      <c r="C1" s="70"/>
      <c r="D1" s="70"/>
      <c r="E1" s="70"/>
      <c r="F1" s="70"/>
    </row>
    <row r="2" spans="1:16">
      <c r="A2" s="74" t="s">
        <v>14</v>
      </c>
      <c r="B2" s="74"/>
      <c r="C2" s="74"/>
      <c r="D2" s="74"/>
      <c r="E2" s="74"/>
      <c r="F2" s="74"/>
    </row>
    <row r="4" spans="1:16" ht="17.399999999999999">
      <c r="A4" s="75" t="s">
        <v>206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</row>
    <row r="5" spans="1:16" ht="18">
      <c r="A5" s="76" t="s">
        <v>207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</row>
    <row r="6" spans="1:16" ht="16.5" customHeight="1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</row>
    <row r="7" spans="1:16" s="82" customFormat="1" ht="41.4">
      <c r="A7" s="78" t="s">
        <v>8</v>
      </c>
      <c r="B7" s="78" t="s">
        <v>2</v>
      </c>
      <c r="C7" s="78" t="s">
        <v>0</v>
      </c>
      <c r="D7" s="79" t="s">
        <v>3</v>
      </c>
      <c r="E7" s="80" t="s">
        <v>4</v>
      </c>
      <c r="F7" s="78" t="s">
        <v>6</v>
      </c>
      <c r="G7" s="78" t="s">
        <v>7</v>
      </c>
      <c r="H7" s="81" t="s">
        <v>9</v>
      </c>
      <c r="I7" s="78" t="s">
        <v>10</v>
      </c>
      <c r="J7" s="78" t="s">
        <v>11</v>
      </c>
      <c r="K7" s="78" t="s">
        <v>28</v>
      </c>
      <c r="L7" s="78" t="s">
        <v>27</v>
      </c>
      <c r="M7" s="78" t="s">
        <v>16</v>
      </c>
      <c r="N7" s="78" t="s">
        <v>13</v>
      </c>
      <c r="O7" s="78" t="s">
        <v>5</v>
      </c>
      <c r="P7" s="78" t="s">
        <v>12</v>
      </c>
    </row>
    <row r="8" spans="1:16" s="90" customFormat="1" ht="24" customHeight="1">
      <c r="A8" s="83">
        <f>IF(B8&lt;&gt;"",SUBTOTAL(3,$B$8:B8),0)</f>
        <v>1</v>
      </c>
      <c r="B8" s="83" t="s">
        <v>66</v>
      </c>
      <c r="C8" s="83" t="s">
        <v>44</v>
      </c>
      <c r="D8" s="84" t="s">
        <v>99</v>
      </c>
      <c r="E8" s="85" t="s">
        <v>100</v>
      </c>
      <c r="F8" s="83">
        <v>2</v>
      </c>
      <c r="G8" s="86" t="s">
        <v>193</v>
      </c>
      <c r="H8" s="87">
        <v>33</v>
      </c>
      <c r="I8" s="88">
        <v>102500</v>
      </c>
      <c r="J8" s="89">
        <f t="shared" ref="J8:J71" si="0">I8*H8</f>
        <v>3382500</v>
      </c>
      <c r="K8" s="89"/>
      <c r="L8" s="89">
        <f t="shared" ref="L8:L71" si="1">J8-K8</f>
        <v>3382500</v>
      </c>
      <c r="M8" s="83" t="s">
        <v>336</v>
      </c>
      <c r="N8" s="83" t="s">
        <v>130</v>
      </c>
      <c r="O8" s="86" t="s">
        <v>193</v>
      </c>
      <c r="P8" s="86" t="s">
        <v>1</v>
      </c>
    </row>
    <row r="9" spans="1:16" s="90" customFormat="1" ht="24" customHeight="1">
      <c r="A9" s="83">
        <f>IF(B9&lt;&gt;"",SUBTOTAL(3,$B$8:B9),0)</f>
        <v>2</v>
      </c>
      <c r="B9" s="83" t="s">
        <v>66</v>
      </c>
      <c r="C9" s="83" t="s">
        <v>44</v>
      </c>
      <c r="D9" s="84" t="s">
        <v>99</v>
      </c>
      <c r="E9" s="85" t="s">
        <v>100</v>
      </c>
      <c r="F9" s="83">
        <v>2</v>
      </c>
      <c r="G9" s="86" t="s">
        <v>193</v>
      </c>
      <c r="H9" s="87">
        <v>12</v>
      </c>
      <c r="I9" s="88">
        <v>102500</v>
      </c>
      <c r="J9" s="89">
        <f t="shared" si="0"/>
        <v>1230000</v>
      </c>
      <c r="K9" s="89"/>
      <c r="L9" s="89">
        <f t="shared" si="1"/>
        <v>1230000</v>
      </c>
      <c r="M9" s="83" t="s">
        <v>336</v>
      </c>
      <c r="N9" s="83" t="s">
        <v>133</v>
      </c>
      <c r="O9" s="86" t="s">
        <v>193</v>
      </c>
      <c r="P9" s="86" t="s">
        <v>1</v>
      </c>
    </row>
    <row r="10" spans="1:16" s="90" customFormat="1" ht="24" customHeight="1">
      <c r="A10" s="83">
        <f>IF(B10&lt;&gt;"",SUBTOTAL(3,$B$8:B10),0)</f>
        <v>3</v>
      </c>
      <c r="B10" s="83" t="s">
        <v>66</v>
      </c>
      <c r="C10" s="83" t="s">
        <v>44</v>
      </c>
      <c r="D10" s="84" t="s">
        <v>99</v>
      </c>
      <c r="E10" s="85" t="s">
        <v>100</v>
      </c>
      <c r="F10" s="83">
        <v>2</v>
      </c>
      <c r="G10" s="86" t="s">
        <v>193</v>
      </c>
      <c r="H10" s="87">
        <v>12</v>
      </c>
      <c r="I10" s="88">
        <v>102500</v>
      </c>
      <c r="J10" s="89">
        <f t="shared" si="0"/>
        <v>1230000</v>
      </c>
      <c r="K10" s="89"/>
      <c r="L10" s="89">
        <f t="shared" si="1"/>
        <v>1230000</v>
      </c>
      <c r="M10" s="83" t="s">
        <v>336</v>
      </c>
      <c r="N10" s="83" t="s">
        <v>133</v>
      </c>
      <c r="O10" s="86" t="s">
        <v>193</v>
      </c>
      <c r="P10" s="86" t="s">
        <v>1</v>
      </c>
    </row>
    <row r="11" spans="1:16" s="90" customFormat="1" ht="24" customHeight="1">
      <c r="A11" s="83">
        <f>IF(B11&lt;&gt;"",SUBTOTAL(3,$B$8:B11),0)</f>
        <v>4</v>
      </c>
      <c r="B11" s="83" t="s">
        <v>66</v>
      </c>
      <c r="C11" s="83" t="s">
        <v>44</v>
      </c>
      <c r="D11" s="84" t="s">
        <v>99</v>
      </c>
      <c r="E11" s="85" t="s">
        <v>100</v>
      </c>
      <c r="F11" s="83">
        <v>2</v>
      </c>
      <c r="G11" s="86" t="s">
        <v>193</v>
      </c>
      <c r="H11" s="87">
        <v>0.6</v>
      </c>
      <c r="I11" s="88">
        <v>102500</v>
      </c>
      <c r="J11" s="89">
        <f t="shared" si="0"/>
        <v>61500</v>
      </c>
      <c r="K11" s="89"/>
      <c r="L11" s="89">
        <f t="shared" si="1"/>
        <v>61500</v>
      </c>
      <c r="M11" s="83" t="s">
        <v>336</v>
      </c>
      <c r="N11" s="83" t="s">
        <v>131</v>
      </c>
      <c r="O11" s="86" t="s">
        <v>193</v>
      </c>
      <c r="P11" s="86" t="s">
        <v>1</v>
      </c>
    </row>
    <row r="12" spans="1:16" s="90" customFormat="1" ht="24" customHeight="1">
      <c r="A12" s="83">
        <f>IF(B12&lt;&gt;"",SUBTOTAL(3,$B$8:B12),0)</f>
        <v>5</v>
      </c>
      <c r="B12" s="83" t="s">
        <v>66</v>
      </c>
      <c r="C12" s="83" t="s">
        <v>44</v>
      </c>
      <c r="D12" s="84" t="s">
        <v>99</v>
      </c>
      <c r="E12" s="85" t="s">
        <v>100</v>
      </c>
      <c r="F12" s="83">
        <v>2</v>
      </c>
      <c r="G12" s="86" t="s">
        <v>193</v>
      </c>
      <c r="H12" s="87">
        <v>1.6</v>
      </c>
      <c r="I12" s="88">
        <v>102500</v>
      </c>
      <c r="J12" s="89">
        <f t="shared" si="0"/>
        <v>164000</v>
      </c>
      <c r="K12" s="89"/>
      <c r="L12" s="89">
        <f t="shared" si="1"/>
        <v>164000</v>
      </c>
      <c r="M12" s="83" t="s">
        <v>336</v>
      </c>
      <c r="N12" s="83" t="s">
        <v>132</v>
      </c>
      <c r="O12" s="86" t="s">
        <v>193</v>
      </c>
      <c r="P12" s="86" t="s">
        <v>1</v>
      </c>
    </row>
    <row r="13" spans="1:16" s="90" customFormat="1" ht="24" customHeight="1">
      <c r="A13" s="83">
        <f>IF(B13&lt;&gt;"",SUBTOTAL(3,$B$8:B13),0)</f>
        <v>6</v>
      </c>
      <c r="B13" s="83" t="s">
        <v>74</v>
      </c>
      <c r="C13" s="83" t="s">
        <v>44</v>
      </c>
      <c r="D13" s="84" t="s">
        <v>119</v>
      </c>
      <c r="E13" s="85" t="s">
        <v>120</v>
      </c>
      <c r="F13" s="83">
        <v>2</v>
      </c>
      <c r="G13" s="86" t="s">
        <v>201</v>
      </c>
      <c r="H13" s="87">
        <v>33</v>
      </c>
      <c r="I13" s="88">
        <v>102500</v>
      </c>
      <c r="J13" s="89">
        <f t="shared" si="0"/>
        <v>3382500</v>
      </c>
      <c r="K13" s="89"/>
      <c r="L13" s="89">
        <f t="shared" si="1"/>
        <v>3382500</v>
      </c>
      <c r="M13" s="83" t="s">
        <v>151</v>
      </c>
      <c r="N13" s="83" t="s">
        <v>130</v>
      </c>
      <c r="O13" s="86" t="s">
        <v>178</v>
      </c>
      <c r="P13" s="86" t="s">
        <v>1</v>
      </c>
    </row>
    <row r="14" spans="1:16" s="90" customFormat="1" ht="24" customHeight="1">
      <c r="A14" s="83">
        <f>IF(B14&lt;&gt;"",SUBTOTAL(3,$B$8:B14),0)</f>
        <v>7</v>
      </c>
      <c r="B14" s="83" t="s">
        <v>74</v>
      </c>
      <c r="C14" s="83" t="s">
        <v>44</v>
      </c>
      <c r="D14" s="84" t="s">
        <v>119</v>
      </c>
      <c r="E14" s="85" t="s">
        <v>120</v>
      </c>
      <c r="F14" s="83">
        <v>2</v>
      </c>
      <c r="G14" s="86" t="s">
        <v>201</v>
      </c>
      <c r="H14" s="87">
        <v>12</v>
      </c>
      <c r="I14" s="88">
        <v>102500</v>
      </c>
      <c r="J14" s="89">
        <f t="shared" si="0"/>
        <v>1230000</v>
      </c>
      <c r="K14" s="89"/>
      <c r="L14" s="89">
        <f t="shared" si="1"/>
        <v>1230000</v>
      </c>
      <c r="M14" s="83" t="s">
        <v>151</v>
      </c>
      <c r="N14" s="83" t="s">
        <v>133</v>
      </c>
      <c r="O14" s="86" t="s">
        <v>178</v>
      </c>
      <c r="P14" s="86" t="s">
        <v>1</v>
      </c>
    </row>
    <row r="15" spans="1:16" s="90" customFormat="1" ht="24" customHeight="1">
      <c r="A15" s="83">
        <f>IF(B15&lt;&gt;"",SUBTOTAL(3,$B$8:B15),0)</f>
        <v>8</v>
      </c>
      <c r="B15" s="83" t="s">
        <v>74</v>
      </c>
      <c r="C15" s="83" t="s">
        <v>44</v>
      </c>
      <c r="D15" s="84" t="s">
        <v>119</v>
      </c>
      <c r="E15" s="85" t="s">
        <v>120</v>
      </c>
      <c r="F15" s="83">
        <v>2</v>
      </c>
      <c r="G15" s="86" t="s">
        <v>201</v>
      </c>
      <c r="H15" s="87">
        <v>0.8</v>
      </c>
      <c r="I15" s="88">
        <v>102500</v>
      </c>
      <c r="J15" s="89">
        <f t="shared" si="0"/>
        <v>82000</v>
      </c>
      <c r="K15" s="89"/>
      <c r="L15" s="89">
        <f t="shared" si="1"/>
        <v>82000</v>
      </c>
      <c r="M15" s="83" t="s">
        <v>151</v>
      </c>
      <c r="N15" s="83" t="s">
        <v>131</v>
      </c>
      <c r="O15" s="86" t="s">
        <v>178</v>
      </c>
      <c r="P15" s="86" t="s">
        <v>1</v>
      </c>
    </row>
    <row r="16" spans="1:16" s="90" customFormat="1" ht="24" customHeight="1">
      <c r="A16" s="83">
        <f>IF(B16&lt;&gt;"",SUBTOTAL(3,$B$8:B16),0)</f>
        <v>9</v>
      </c>
      <c r="B16" s="83" t="s">
        <v>74</v>
      </c>
      <c r="C16" s="83" t="s">
        <v>44</v>
      </c>
      <c r="D16" s="84" t="s">
        <v>119</v>
      </c>
      <c r="E16" s="85" t="s">
        <v>120</v>
      </c>
      <c r="F16" s="83">
        <v>2</v>
      </c>
      <c r="G16" s="86" t="s">
        <v>201</v>
      </c>
      <c r="H16" s="87">
        <v>2.1</v>
      </c>
      <c r="I16" s="88">
        <v>102500</v>
      </c>
      <c r="J16" s="89">
        <f t="shared" si="0"/>
        <v>215250</v>
      </c>
      <c r="K16" s="89"/>
      <c r="L16" s="89">
        <f t="shared" si="1"/>
        <v>215250</v>
      </c>
      <c r="M16" s="83" t="s">
        <v>151</v>
      </c>
      <c r="N16" s="83" t="s">
        <v>132</v>
      </c>
      <c r="O16" s="86" t="s">
        <v>178</v>
      </c>
      <c r="P16" s="86" t="s">
        <v>1</v>
      </c>
    </row>
    <row r="17" spans="1:16" s="90" customFormat="1" ht="24" customHeight="1">
      <c r="A17" s="83">
        <f>IF(B17&lt;&gt;"",SUBTOTAL(3,$B$8:B17),0)</f>
        <v>10</v>
      </c>
      <c r="B17" s="83" t="s">
        <v>70</v>
      </c>
      <c r="C17" s="83" t="s">
        <v>81</v>
      </c>
      <c r="D17" s="84" t="s">
        <v>108</v>
      </c>
      <c r="E17" s="85" t="s">
        <v>50</v>
      </c>
      <c r="F17" s="83">
        <v>3</v>
      </c>
      <c r="G17" s="86" t="s">
        <v>197</v>
      </c>
      <c r="H17" s="87">
        <v>22</v>
      </c>
      <c r="I17" s="88">
        <v>102500</v>
      </c>
      <c r="J17" s="89">
        <f t="shared" si="0"/>
        <v>2255000</v>
      </c>
      <c r="K17" s="89"/>
      <c r="L17" s="89">
        <f t="shared" si="1"/>
        <v>2255000</v>
      </c>
      <c r="M17" s="83" t="s">
        <v>147</v>
      </c>
      <c r="N17" s="83" t="s">
        <v>130</v>
      </c>
      <c r="O17" s="86" t="s">
        <v>174</v>
      </c>
      <c r="P17" s="86" t="s">
        <v>1</v>
      </c>
    </row>
    <row r="18" spans="1:16" s="90" customFormat="1" ht="24" customHeight="1">
      <c r="A18" s="83">
        <f>IF(B18&lt;&gt;"",SUBTOTAL(3,$B$8:B18),0)</f>
        <v>11</v>
      </c>
      <c r="B18" s="83" t="s">
        <v>70</v>
      </c>
      <c r="C18" s="83" t="s">
        <v>81</v>
      </c>
      <c r="D18" s="84" t="s">
        <v>108</v>
      </c>
      <c r="E18" s="85" t="s">
        <v>50</v>
      </c>
      <c r="F18" s="83">
        <v>3</v>
      </c>
      <c r="G18" s="86" t="s">
        <v>197</v>
      </c>
      <c r="H18" s="87">
        <v>8</v>
      </c>
      <c r="I18" s="88">
        <v>102500</v>
      </c>
      <c r="J18" s="89">
        <f t="shared" si="0"/>
        <v>820000</v>
      </c>
      <c r="K18" s="89"/>
      <c r="L18" s="89">
        <f t="shared" si="1"/>
        <v>820000</v>
      </c>
      <c r="M18" s="83" t="s">
        <v>147</v>
      </c>
      <c r="N18" s="83" t="s">
        <v>133</v>
      </c>
      <c r="O18" s="86" t="s">
        <v>174</v>
      </c>
      <c r="P18" s="86" t="s">
        <v>1</v>
      </c>
    </row>
    <row r="19" spans="1:16" s="90" customFormat="1" ht="24" customHeight="1">
      <c r="A19" s="83">
        <f>IF(B19&lt;&gt;"",SUBTOTAL(3,$B$8:B19),0)</f>
        <v>12</v>
      </c>
      <c r="B19" s="83" t="s">
        <v>70</v>
      </c>
      <c r="C19" s="83" t="s">
        <v>81</v>
      </c>
      <c r="D19" s="84" t="s">
        <v>108</v>
      </c>
      <c r="E19" s="85" t="s">
        <v>50</v>
      </c>
      <c r="F19" s="83">
        <v>3</v>
      </c>
      <c r="G19" s="86" t="s">
        <v>197</v>
      </c>
      <c r="H19" s="87">
        <v>0.5</v>
      </c>
      <c r="I19" s="88">
        <v>102500</v>
      </c>
      <c r="J19" s="89">
        <f t="shared" si="0"/>
        <v>51250</v>
      </c>
      <c r="K19" s="89"/>
      <c r="L19" s="89">
        <f t="shared" si="1"/>
        <v>51250</v>
      </c>
      <c r="M19" s="83" t="s">
        <v>147</v>
      </c>
      <c r="N19" s="83" t="s">
        <v>131</v>
      </c>
      <c r="O19" s="86" t="s">
        <v>174</v>
      </c>
      <c r="P19" s="86" t="s">
        <v>1</v>
      </c>
    </row>
    <row r="20" spans="1:16" s="90" customFormat="1" ht="24" customHeight="1">
      <c r="A20" s="83">
        <f>IF(B20&lt;&gt;"",SUBTOTAL(3,$B$8:B20),0)</f>
        <v>13</v>
      </c>
      <c r="B20" s="83" t="s">
        <v>70</v>
      </c>
      <c r="C20" s="83" t="s">
        <v>81</v>
      </c>
      <c r="D20" s="84" t="s">
        <v>108</v>
      </c>
      <c r="E20" s="85" t="s">
        <v>50</v>
      </c>
      <c r="F20" s="83">
        <v>3</v>
      </c>
      <c r="G20" s="86" t="s">
        <v>197</v>
      </c>
      <c r="H20" s="87">
        <v>1.2</v>
      </c>
      <c r="I20" s="88">
        <v>102500</v>
      </c>
      <c r="J20" s="89">
        <f t="shared" si="0"/>
        <v>123000</v>
      </c>
      <c r="K20" s="89"/>
      <c r="L20" s="89">
        <f t="shared" si="1"/>
        <v>123000</v>
      </c>
      <c r="M20" s="83" t="s">
        <v>147</v>
      </c>
      <c r="N20" s="83" t="s">
        <v>132</v>
      </c>
      <c r="O20" s="86" t="s">
        <v>174</v>
      </c>
      <c r="P20" s="86" t="s">
        <v>1</v>
      </c>
    </row>
    <row r="21" spans="1:16" s="90" customFormat="1" ht="24" customHeight="1">
      <c r="A21" s="83">
        <f>IF(B21&lt;&gt;"",SUBTOTAL(3,$B$8:B21),0)</f>
        <v>14</v>
      </c>
      <c r="B21" s="83" t="s">
        <v>64</v>
      </c>
      <c r="C21" s="83" t="s">
        <v>44</v>
      </c>
      <c r="D21" s="84" t="s">
        <v>96</v>
      </c>
      <c r="E21" s="85" t="s">
        <v>418</v>
      </c>
      <c r="F21" s="83">
        <v>3</v>
      </c>
      <c r="G21" s="86" t="s">
        <v>29</v>
      </c>
      <c r="H21" s="87">
        <v>33</v>
      </c>
      <c r="I21" s="88">
        <v>102500</v>
      </c>
      <c r="J21" s="89">
        <f t="shared" si="0"/>
        <v>3382500</v>
      </c>
      <c r="K21" s="89"/>
      <c r="L21" s="89">
        <f t="shared" si="1"/>
        <v>3382500</v>
      </c>
      <c r="M21" s="83" t="s">
        <v>52</v>
      </c>
      <c r="N21" s="83" t="s">
        <v>130</v>
      </c>
      <c r="O21" s="86" t="s">
        <v>53</v>
      </c>
      <c r="P21" s="86" t="s">
        <v>1</v>
      </c>
    </row>
    <row r="22" spans="1:16" s="90" customFormat="1" ht="24" customHeight="1">
      <c r="A22" s="83">
        <f>IF(B22&lt;&gt;"",SUBTOTAL(3,$B$8:B22),0)</f>
        <v>15</v>
      </c>
      <c r="B22" s="83" t="s">
        <v>64</v>
      </c>
      <c r="C22" s="83" t="s">
        <v>44</v>
      </c>
      <c r="D22" s="84" t="s">
        <v>96</v>
      </c>
      <c r="E22" s="85" t="s">
        <v>418</v>
      </c>
      <c r="F22" s="83">
        <v>3</v>
      </c>
      <c r="G22" s="86" t="s">
        <v>29</v>
      </c>
      <c r="H22" s="87">
        <v>12</v>
      </c>
      <c r="I22" s="88">
        <v>102500</v>
      </c>
      <c r="J22" s="89">
        <f t="shared" si="0"/>
        <v>1230000</v>
      </c>
      <c r="K22" s="89"/>
      <c r="L22" s="89">
        <f t="shared" si="1"/>
        <v>1230000</v>
      </c>
      <c r="M22" s="83" t="s">
        <v>52</v>
      </c>
      <c r="N22" s="83" t="s">
        <v>133</v>
      </c>
      <c r="O22" s="86" t="s">
        <v>53</v>
      </c>
      <c r="P22" s="86" t="s">
        <v>1</v>
      </c>
    </row>
    <row r="23" spans="1:16" s="90" customFormat="1" ht="24" customHeight="1">
      <c r="A23" s="83">
        <f>IF(B23&lt;&gt;"",SUBTOTAL(3,$B$8:B23),0)</f>
        <v>16</v>
      </c>
      <c r="B23" s="83" t="s">
        <v>64</v>
      </c>
      <c r="C23" s="83" t="s">
        <v>44</v>
      </c>
      <c r="D23" s="84" t="s">
        <v>96</v>
      </c>
      <c r="E23" s="85" t="s">
        <v>418</v>
      </c>
      <c r="F23" s="83">
        <v>3</v>
      </c>
      <c r="G23" s="86" t="s">
        <v>29</v>
      </c>
      <c r="H23" s="87">
        <v>12</v>
      </c>
      <c r="I23" s="88">
        <v>102500</v>
      </c>
      <c r="J23" s="89">
        <f t="shared" si="0"/>
        <v>1230000</v>
      </c>
      <c r="K23" s="89"/>
      <c r="L23" s="89">
        <f t="shared" si="1"/>
        <v>1230000</v>
      </c>
      <c r="M23" s="83" t="s">
        <v>52</v>
      </c>
      <c r="N23" s="83" t="s">
        <v>133</v>
      </c>
      <c r="O23" s="86" t="s">
        <v>53</v>
      </c>
      <c r="P23" s="86" t="s">
        <v>1</v>
      </c>
    </row>
    <row r="24" spans="1:16" s="90" customFormat="1" ht="24" customHeight="1">
      <c r="A24" s="83">
        <f>IF(B24&lt;&gt;"",SUBTOTAL(3,$B$8:B24),0)</f>
        <v>17</v>
      </c>
      <c r="B24" s="83" t="s">
        <v>64</v>
      </c>
      <c r="C24" s="83" t="s">
        <v>44</v>
      </c>
      <c r="D24" s="84" t="s">
        <v>96</v>
      </c>
      <c r="E24" s="85" t="s">
        <v>418</v>
      </c>
      <c r="F24" s="83">
        <v>3</v>
      </c>
      <c r="G24" s="86" t="s">
        <v>29</v>
      </c>
      <c r="H24" s="87">
        <v>2</v>
      </c>
      <c r="I24" s="88">
        <v>102500</v>
      </c>
      <c r="J24" s="89">
        <f t="shared" si="0"/>
        <v>205000</v>
      </c>
      <c r="K24" s="89"/>
      <c r="L24" s="89">
        <f t="shared" si="1"/>
        <v>205000</v>
      </c>
      <c r="M24" s="83" t="s">
        <v>52</v>
      </c>
      <c r="N24" s="83" t="s">
        <v>131</v>
      </c>
      <c r="O24" s="86" t="s">
        <v>53</v>
      </c>
      <c r="P24" s="86" t="s">
        <v>1</v>
      </c>
    </row>
    <row r="25" spans="1:16" s="90" customFormat="1" ht="24" customHeight="1">
      <c r="A25" s="83">
        <f>IF(B25&lt;&gt;"",SUBTOTAL(3,$B$8:B25),0)</f>
        <v>18</v>
      </c>
      <c r="B25" s="83" t="s">
        <v>64</v>
      </c>
      <c r="C25" s="83" t="s">
        <v>44</v>
      </c>
      <c r="D25" s="84" t="s">
        <v>96</v>
      </c>
      <c r="E25" s="85" t="s">
        <v>418</v>
      </c>
      <c r="F25" s="83">
        <v>3</v>
      </c>
      <c r="G25" s="86" t="s">
        <v>29</v>
      </c>
      <c r="H25" s="87">
        <v>5.0999999999999996</v>
      </c>
      <c r="I25" s="88">
        <v>102500</v>
      </c>
      <c r="J25" s="89">
        <f t="shared" si="0"/>
        <v>522749.99999999994</v>
      </c>
      <c r="K25" s="89"/>
      <c r="L25" s="89">
        <f t="shared" si="1"/>
        <v>522749.99999999994</v>
      </c>
      <c r="M25" s="83" t="s">
        <v>52</v>
      </c>
      <c r="N25" s="83" t="s">
        <v>132</v>
      </c>
      <c r="O25" s="86" t="s">
        <v>53</v>
      </c>
      <c r="P25" s="86" t="s">
        <v>1</v>
      </c>
    </row>
    <row r="26" spans="1:16" s="90" customFormat="1" ht="24" customHeight="1">
      <c r="A26" s="83">
        <f>IF(B26&lt;&gt;"",SUBTOTAL(3,$B$8:B26),0)</f>
        <v>19</v>
      </c>
      <c r="B26" s="83" t="s">
        <v>208</v>
      </c>
      <c r="C26" s="83" t="s">
        <v>44</v>
      </c>
      <c r="D26" s="84" t="s">
        <v>260</v>
      </c>
      <c r="E26" s="85" t="s">
        <v>125</v>
      </c>
      <c r="F26" s="83">
        <v>3</v>
      </c>
      <c r="G26" s="86" t="s">
        <v>29</v>
      </c>
      <c r="H26" s="87">
        <v>12</v>
      </c>
      <c r="I26" s="88">
        <v>102500</v>
      </c>
      <c r="J26" s="89">
        <f t="shared" si="0"/>
        <v>1230000</v>
      </c>
      <c r="K26" s="89">
        <v>1230000</v>
      </c>
      <c r="L26" s="89">
        <f t="shared" si="1"/>
        <v>0</v>
      </c>
      <c r="M26" s="83" t="s">
        <v>141</v>
      </c>
      <c r="N26" s="83" t="s">
        <v>133</v>
      </c>
      <c r="O26" s="86" t="s">
        <v>168</v>
      </c>
      <c r="P26" s="86" t="s">
        <v>1</v>
      </c>
    </row>
    <row r="27" spans="1:16" s="90" customFormat="1" ht="24" customHeight="1">
      <c r="A27" s="83">
        <f>IF(B27&lt;&gt;"",SUBTOTAL(3,$B$8:B27),0)</f>
        <v>20</v>
      </c>
      <c r="B27" s="83" t="s">
        <v>208</v>
      </c>
      <c r="C27" s="83" t="s">
        <v>44</v>
      </c>
      <c r="D27" s="84" t="s">
        <v>260</v>
      </c>
      <c r="E27" s="85" t="s">
        <v>125</v>
      </c>
      <c r="F27" s="83">
        <v>3</v>
      </c>
      <c r="G27" s="86" t="s">
        <v>29</v>
      </c>
      <c r="H27" s="87">
        <v>12</v>
      </c>
      <c r="I27" s="88">
        <v>102500</v>
      </c>
      <c r="J27" s="89">
        <f t="shared" si="0"/>
        <v>1230000</v>
      </c>
      <c r="K27" s="89">
        <v>1230000</v>
      </c>
      <c r="L27" s="89">
        <f t="shared" si="1"/>
        <v>0</v>
      </c>
      <c r="M27" s="83" t="s">
        <v>141</v>
      </c>
      <c r="N27" s="83" t="s">
        <v>133</v>
      </c>
      <c r="O27" s="86" t="s">
        <v>168</v>
      </c>
      <c r="P27" s="86" t="s">
        <v>1</v>
      </c>
    </row>
    <row r="28" spans="1:16" s="90" customFormat="1" ht="24" customHeight="1">
      <c r="A28" s="83">
        <f>IF(B28&lt;&gt;"",SUBTOTAL(3,$B$8:B28),0)</f>
        <v>21</v>
      </c>
      <c r="B28" s="83" t="s">
        <v>65</v>
      </c>
      <c r="C28" s="83" t="s">
        <v>44</v>
      </c>
      <c r="D28" s="84" t="s">
        <v>97</v>
      </c>
      <c r="E28" s="85" t="s">
        <v>98</v>
      </c>
      <c r="F28" s="83">
        <v>3</v>
      </c>
      <c r="G28" s="86" t="s">
        <v>29</v>
      </c>
      <c r="H28" s="87">
        <v>33</v>
      </c>
      <c r="I28" s="88">
        <v>102500</v>
      </c>
      <c r="J28" s="89">
        <f t="shared" si="0"/>
        <v>3382500</v>
      </c>
      <c r="K28" s="89"/>
      <c r="L28" s="89">
        <f t="shared" si="1"/>
        <v>3382500</v>
      </c>
      <c r="M28" s="83" t="s">
        <v>141</v>
      </c>
      <c r="N28" s="83" t="s">
        <v>130</v>
      </c>
      <c r="O28" s="86" t="s">
        <v>168</v>
      </c>
      <c r="P28" s="86" t="s">
        <v>1</v>
      </c>
    </row>
    <row r="29" spans="1:16" s="90" customFormat="1" ht="24" customHeight="1">
      <c r="A29" s="83">
        <f>IF(B29&lt;&gt;"",SUBTOTAL(3,$B$8:B29),0)</f>
        <v>22</v>
      </c>
      <c r="B29" s="83" t="s">
        <v>65</v>
      </c>
      <c r="C29" s="83" t="s">
        <v>44</v>
      </c>
      <c r="D29" s="84" t="s">
        <v>97</v>
      </c>
      <c r="E29" s="85" t="s">
        <v>98</v>
      </c>
      <c r="F29" s="83">
        <v>3</v>
      </c>
      <c r="G29" s="86" t="s">
        <v>29</v>
      </c>
      <c r="H29" s="87">
        <v>1.9</v>
      </c>
      <c r="I29" s="88">
        <v>102500</v>
      </c>
      <c r="J29" s="89">
        <f t="shared" si="0"/>
        <v>194750</v>
      </c>
      <c r="K29" s="89"/>
      <c r="L29" s="89">
        <f t="shared" si="1"/>
        <v>194750</v>
      </c>
      <c r="M29" s="83" t="s">
        <v>141</v>
      </c>
      <c r="N29" s="83" t="s">
        <v>131</v>
      </c>
      <c r="O29" s="86" t="s">
        <v>168</v>
      </c>
      <c r="P29" s="86" t="s">
        <v>1</v>
      </c>
    </row>
    <row r="30" spans="1:16" s="90" customFormat="1" ht="24" customHeight="1">
      <c r="A30" s="83">
        <f>IF(B30&lt;&gt;"",SUBTOTAL(3,$B$8:B30),0)</f>
        <v>23</v>
      </c>
      <c r="B30" s="83" t="s">
        <v>65</v>
      </c>
      <c r="C30" s="83" t="s">
        <v>44</v>
      </c>
      <c r="D30" s="84" t="s">
        <v>97</v>
      </c>
      <c r="E30" s="85" t="s">
        <v>98</v>
      </c>
      <c r="F30" s="83">
        <v>3</v>
      </c>
      <c r="G30" s="86" t="s">
        <v>29</v>
      </c>
      <c r="H30" s="87">
        <v>4.8</v>
      </c>
      <c r="I30" s="88">
        <v>102500</v>
      </c>
      <c r="J30" s="89">
        <f t="shared" si="0"/>
        <v>492000</v>
      </c>
      <c r="K30" s="89"/>
      <c r="L30" s="89">
        <f t="shared" si="1"/>
        <v>492000</v>
      </c>
      <c r="M30" s="83" t="s">
        <v>141</v>
      </c>
      <c r="N30" s="83" t="s">
        <v>132</v>
      </c>
      <c r="O30" s="86" t="s">
        <v>168</v>
      </c>
      <c r="P30" s="86" t="s">
        <v>1</v>
      </c>
    </row>
    <row r="31" spans="1:16" s="90" customFormat="1" ht="24" customHeight="1">
      <c r="A31" s="83">
        <f>IF(B31&lt;&gt;"",SUBTOTAL(3,$B$8:B31),0)</f>
        <v>24</v>
      </c>
      <c r="B31" s="83" t="s">
        <v>209</v>
      </c>
      <c r="C31" s="83" t="s">
        <v>44</v>
      </c>
      <c r="D31" s="84" t="s">
        <v>83</v>
      </c>
      <c r="E31" s="85" t="s">
        <v>261</v>
      </c>
      <c r="F31" s="83">
        <v>3</v>
      </c>
      <c r="G31" s="86" t="s">
        <v>29</v>
      </c>
      <c r="H31" s="87">
        <v>33</v>
      </c>
      <c r="I31" s="88">
        <v>102500</v>
      </c>
      <c r="J31" s="89">
        <f t="shared" si="0"/>
        <v>3382500</v>
      </c>
      <c r="K31" s="89"/>
      <c r="L31" s="89">
        <f t="shared" si="1"/>
        <v>3382500</v>
      </c>
      <c r="M31" s="83" t="s">
        <v>337</v>
      </c>
      <c r="N31" s="83" t="s">
        <v>130</v>
      </c>
      <c r="O31" s="86" t="s">
        <v>380</v>
      </c>
      <c r="P31" s="86" t="s">
        <v>1</v>
      </c>
    </row>
    <row r="32" spans="1:16" s="90" customFormat="1" ht="24" customHeight="1">
      <c r="A32" s="83">
        <f>IF(B32&lt;&gt;"",SUBTOTAL(3,$B$8:B32),0)</f>
        <v>25</v>
      </c>
      <c r="B32" s="83" t="s">
        <v>209</v>
      </c>
      <c r="C32" s="83" t="s">
        <v>44</v>
      </c>
      <c r="D32" s="84" t="s">
        <v>83</v>
      </c>
      <c r="E32" s="85" t="s">
        <v>261</v>
      </c>
      <c r="F32" s="83">
        <v>3</v>
      </c>
      <c r="G32" s="86" t="s">
        <v>29</v>
      </c>
      <c r="H32" s="87">
        <v>2.8</v>
      </c>
      <c r="I32" s="88">
        <v>102500</v>
      </c>
      <c r="J32" s="89">
        <f t="shared" si="0"/>
        <v>287000</v>
      </c>
      <c r="K32" s="89"/>
      <c r="L32" s="89">
        <f t="shared" si="1"/>
        <v>287000</v>
      </c>
      <c r="M32" s="83" t="s">
        <v>337</v>
      </c>
      <c r="N32" s="83" t="s">
        <v>131</v>
      </c>
      <c r="O32" s="86" t="s">
        <v>380</v>
      </c>
      <c r="P32" s="86" t="s">
        <v>1</v>
      </c>
    </row>
    <row r="33" spans="1:16" s="90" customFormat="1" ht="24" customHeight="1">
      <c r="A33" s="83">
        <f>IF(B33&lt;&gt;"",SUBTOTAL(3,$B$8:B33),0)</f>
        <v>26</v>
      </c>
      <c r="B33" s="83" t="s">
        <v>209</v>
      </c>
      <c r="C33" s="83" t="s">
        <v>44</v>
      </c>
      <c r="D33" s="84" t="s">
        <v>83</v>
      </c>
      <c r="E33" s="85" t="s">
        <v>261</v>
      </c>
      <c r="F33" s="83">
        <v>3</v>
      </c>
      <c r="G33" s="86" t="s">
        <v>29</v>
      </c>
      <c r="H33" s="87">
        <v>6.9</v>
      </c>
      <c r="I33" s="88">
        <v>102500</v>
      </c>
      <c r="J33" s="89">
        <f t="shared" si="0"/>
        <v>707250</v>
      </c>
      <c r="K33" s="89"/>
      <c r="L33" s="89">
        <f t="shared" si="1"/>
        <v>707250</v>
      </c>
      <c r="M33" s="83" t="s">
        <v>337</v>
      </c>
      <c r="N33" s="83" t="s">
        <v>132</v>
      </c>
      <c r="O33" s="86" t="s">
        <v>380</v>
      </c>
      <c r="P33" s="86" t="s">
        <v>1</v>
      </c>
    </row>
    <row r="34" spans="1:16" s="90" customFormat="1" ht="24" customHeight="1">
      <c r="A34" s="83">
        <f>IF(B34&lt;&gt;"",SUBTOTAL(3,$B$8:B34),0)</f>
        <v>27</v>
      </c>
      <c r="B34" s="83" t="s">
        <v>210</v>
      </c>
      <c r="C34" s="83" t="s">
        <v>44</v>
      </c>
      <c r="D34" s="84" t="s">
        <v>262</v>
      </c>
      <c r="E34" s="85" t="s">
        <v>263</v>
      </c>
      <c r="F34" s="83">
        <v>3</v>
      </c>
      <c r="G34" s="86" t="s">
        <v>29</v>
      </c>
      <c r="H34" s="87">
        <v>12</v>
      </c>
      <c r="I34" s="88">
        <v>102500</v>
      </c>
      <c r="J34" s="89">
        <f t="shared" si="0"/>
        <v>1230000</v>
      </c>
      <c r="K34" s="89">
        <v>1230000</v>
      </c>
      <c r="L34" s="89">
        <f t="shared" si="1"/>
        <v>0</v>
      </c>
      <c r="M34" s="83" t="s">
        <v>337</v>
      </c>
      <c r="N34" s="83" t="s">
        <v>133</v>
      </c>
      <c r="O34" s="86" t="s">
        <v>380</v>
      </c>
      <c r="P34" s="86" t="s">
        <v>1</v>
      </c>
    </row>
    <row r="35" spans="1:16" s="90" customFormat="1" ht="24" customHeight="1">
      <c r="A35" s="83">
        <f>IF(B35&lt;&gt;"",SUBTOTAL(3,$B$8:B35),0)</f>
        <v>28</v>
      </c>
      <c r="B35" s="83" t="s">
        <v>210</v>
      </c>
      <c r="C35" s="83" t="s">
        <v>44</v>
      </c>
      <c r="D35" s="84" t="s">
        <v>262</v>
      </c>
      <c r="E35" s="85" t="s">
        <v>263</v>
      </c>
      <c r="F35" s="83">
        <v>3</v>
      </c>
      <c r="G35" s="86" t="s">
        <v>29</v>
      </c>
      <c r="H35" s="87">
        <v>12</v>
      </c>
      <c r="I35" s="88">
        <v>102500</v>
      </c>
      <c r="J35" s="89">
        <f t="shared" si="0"/>
        <v>1230000</v>
      </c>
      <c r="K35" s="89">
        <v>1230000</v>
      </c>
      <c r="L35" s="89">
        <f t="shared" si="1"/>
        <v>0</v>
      </c>
      <c r="M35" s="83" t="s">
        <v>337</v>
      </c>
      <c r="N35" s="83" t="s">
        <v>133</v>
      </c>
      <c r="O35" s="86" t="s">
        <v>380</v>
      </c>
      <c r="P35" s="86" t="s">
        <v>1</v>
      </c>
    </row>
    <row r="36" spans="1:16" s="90" customFormat="1" ht="24" customHeight="1">
      <c r="A36" s="83">
        <f>IF(B36&lt;&gt;"",SUBTOTAL(3,$B$8:B36),0)</f>
        <v>29</v>
      </c>
      <c r="B36" s="83" t="s">
        <v>210</v>
      </c>
      <c r="C36" s="83" t="s">
        <v>44</v>
      </c>
      <c r="D36" s="84" t="s">
        <v>262</v>
      </c>
      <c r="E36" s="85" t="s">
        <v>263</v>
      </c>
      <c r="F36" s="83">
        <v>3</v>
      </c>
      <c r="G36" s="86" t="s">
        <v>29</v>
      </c>
      <c r="H36" s="87">
        <v>12</v>
      </c>
      <c r="I36" s="88">
        <v>102500</v>
      </c>
      <c r="J36" s="89">
        <f t="shared" si="0"/>
        <v>1230000</v>
      </c>
      <c r="K36" s="89">
        <v>1230000</v>
      </c>
      <c r="L36" s="89">
        <f t="shared" si="1"/>
        <v>0</v>
      </c>
      <c r="M36" s="83" t="s">
        <v>337</v>
      </c>
      <c r="N36" s="83" t="s">
        <v>133</v>
      </c>
      <c r="O36" s="86" t="s">
        <v>380</v>
      </c>
      <c r="P36" s="86" t="s">
        <v>1</v>
      </c>
    </row>
    <row r="37" spans="1:16" s="90" customFormat="1" ht="24" customHeight="1">
      <c r="A37" s="83">
        <f>IF(B37&lt;&gt;"",SUBTOTAL(3,$B$8:B37),0)</f>
        <v>30</v>
      </c>
      <c r="B37" s="83" t="s">
        <v>211</v>
      </c>
      <c r="C37" s="83" t="s">
        <v>81</v>
      </c>
      <c r="D37" s="84" t="s">
        <v>264</v>
      </c>
      <c r="E37" s="85" t="s">
        <v>89</v>
      </c>
      <c r="F37" s="83">
        <v>3</v>
      </c>
      <c r="G37" s="86" t="s">
        <v>29</v>
      </c>
      <c r="H37" s="87">
        <v>22</v>
      </c>
      <c r="I37" s="88">
        <v>102500</v>
      </c>
      <c r="J37" s="89">
        <f t="shared" si="0"/>
        <v>2255000</v>
      </c>
      <c r="K37" s="89"/>
      <c r="L37" s="89">
        <f t="shared" si="1"/>
        <v>2255000</v>
      </c>
      <c r="M37" s="83" t="s">
        <v>52</v>
      </c>
      <c r="N37" s="83" t="s">
        <v>130</v>
      </c>
      <c r="O37" s="86" t="s">
        <v>53</v>
      </c>
      <c r="P37" s="86" t="s">
        <v>1</v>
      </c>
    </row>
    <row r="38" spans="1:16" s="90" customFormat="1" ht="24" customHeight="1">
      <c r="A38" s="83">
        <f>IF(B38&lt;&gt;"",SUBTOTAL(3,$B$8:B38),0)</f>
        <v>31</v>
      </c>
      <c r="B38" s="83" t="s">
        <v>211</v>
      </c>
      <c r="C38" s="83" t="s">
        <v>81</v>
      </c>
      <c r="D38" s="84" t="s">
        <v>264</v>
      </c>
      <c r="E38" s="85" t="s">
        <v>89</v>
      </c>
      <c r="F38" s="83">
        <v>3</v>
      </c>
      <c r="G38" s="86" t="s">
        <v>29</v>
      </c>
      <c r="H38" s="87">
        <v>0.6</v>
      </c>
      <c r="I38" s="88">
        <v>102500</v>
      </c>
      <c r="J38" s="89">
        <f t="shared" si="0"/>
        <v>61500</v>
      </c>
      <c r="K38" s="89"/>
      <c r="L38" s="89">
        <f t="shared" si="1"/>
        <v>61500</v>
      </c>
      <c r="M38" s="83" t="s">
        <v>52</v>
      </c>
      <c r="N38" s="83" t="s">
        <v>131</v>
      </c>
      <c r="O38" s="86" t="s">
        <v>53</v>
      </c>
      <c r="P38" s="86" t="s">
        <v>1</v>
      </c>
    </row>
    <row r="39" spans="1:16" s="90" customFormat="1" ht="24" customHeight="1">
      <c r="A39" s="83">
        <f>IF(B39&lt;&gt;"",SUBTOTAL(3,$B$8:B39),0)</f>
        <v>32</v>
      </c>
      <c r="B39" s="83" t="s">
        <v>211</v>
      </c>
      <c r="C39" s="83" t="s">
        <v>81</v>
      </c>
      <c r="D39" s="84" t="s">
        <v>264</v>
      </c>
      <c r="E39" s="85" t="s">
        <v>89</v>
      </c>
      <c r="F39" s="83">
        <v>3</v>
      </c>
      <c r="G39" s="86" t="s">
        <v>29</v>
      </c>
      <c r="H39" s="87">
        <v>1.4</v>
      </c>
      <c r="I39" s="88">
        <v>102500</v>
      </c>
      <c r="J39" s="89">
        <f t="shared" si="0"/>
        <v>143500</v>
      </c>
      <c r="K39" s="89"/>
      <c r="L39" s="89">
        <f t="shared" si="1"/>
        <v>143500</v>
      </c>
      <c r="M39" s="83" t="s">
        <v>52</v>
      </c>
      <c r="N39" s="83" t="s">
        <v>132</v>
      </c>
      <c r="O39" s="86" t="s">
        <v>53</v>
      </c>
      <c r="P39" s="86" t="s">
        <v>1</v>
      </c>
    </row>
    <row r="40" spans="1:16" s="90" customFormat="1" ht="24" customHeight="1">
      <c r="A40" s="83">
        <f>IF(B40&lt;&gt;"",SUBTOTAL(3,$B$8:B40),0)</f>
        <v>33</v>
      </c>
      <c r="B40" s="83" t="s">
        <v>212</v>
      </c>
      <c r="C40" s="83" t="s">
        <v>81</v>
      </c>
      <c r="D40" s="84" t="s">
        <v>116</v>
      </c>
      <c r="E40" s="85" t="s">
        <v>82</v>
      </c>
      <c r="F40" s="83">
        <v>3</v>
      </c>
      <c r="G40" s="86" t="s">
        <v>29</v>
      </c>
      <c r="H40" s="87">
        <v>8</v>
      </c>
      <c r="I40" s="88">
        <v>102500</v>
      </c>
      <c r="J40" s="89">
        <f t="shared" si="0"/>
        <v>820000</v>
      </c>
      <c r="K40" s="89">
        <v>820000</v>
      </c>
      <c r="L40" s="89">
        <f t="shared" si="1"/>
        <v>0</v>
      </c>
      <c r="M40" s="83" t="s">
        <v>52</v>
      </c>
      <c r="N40" s="83" t="s">
        <v>133</v>
      </c>
      <c r="O40" s="86" t="s">
        <v>53</v>
      </c>
      <c r="P40" s="86" t="s">
        <v>1</v>
      </c>
    </row>
    <row r="41" spans="1:16" s="90" customFormat="1" ht="24" customHeight="1">
      <c r="A41" s="83">
        <f>IF(B41&lt;&gt;"",SUBTOTAL(3,$B$8:B41),0)</f>
        <v>34</v>
      </c>
      <c r="B41" s="83" t="s">
        <v>213</v>
      </c>
      <c r="C41" s="83" t="s">
        <v>44</v>
      </c>
      <c r="D41" s="84" t="s">
        <v>265</v>
      </c>
      <c r="E41" s="85" t="s">
        <v>266</v>
      </c>
      <c r="F41" s="83">
        <v>4</v>
      </c>
      <c r="G41" s="86" t="s">
        <v>267</v>
      </c>
      <c r="H41" s="87">
        <v>67.5</v>
      </c>
      <c r="I41" s="88">
        <v>102500</v>
      </c>
      <c r="J41" s="89">
        <f t="shared" si="0"/>
        <v>6918750</v>
      </c>
      <c r="K41" s="89"/>
      <c r="L41" s="89">
        <f t="shared" si="1"/>
        <v>6918750</v>
      </c>
      <c r="M41" s="83" t="s">
        <v>338</v>
      </c>
      <c r="N41" s="83" t="s">
        <v>130</v>
      </c>
      <c r="O41" s="86" t="s">
        <v>381</v>
      </c>
      <c r="P41" s="86" t="s">
        <v>1</v>
      </c>
    </row>
    <row r="42" spans="1:16" s="90" customFormat="1" ht="24" customHeight="1">
      <c r="A42" s="83">
        <f>IF(B42&lt;&gt;"",SUBTOTAL(3,$B$8:B42),0)</f>
        <v>35</v>
      </c>
      <c r="B42" s="83" t="s">
        <v>213</v>
      </c>
      <c r="C42" s="83" t="s">
        <v>44</v>
      </c>
      <c r="D42" s="84" t="s">
        <v>265</v>
      </c>
      <c r="E42" s="85" t="s">
        <v>266</v>
      </c>
      <c r="F42" s="83">
        <v>4</v>
      </c>
      <c r="G42" s="86" t="s">
        <v>267</v>
      </c>
      <c r="H42" s="87">
        <v>1.6</v>
      </c>
      <c r="I42" s="88">
        <v>102500</v>
      </c>
      <c r="J42" s="89">
        <f t="shared" si="0"/>
        <v>164000</v>
      </c>
      <c r="K42" s="89"/>
      <c r="L42" s="89">
        <f t="shared" si="1"/>
        <v>164000</v>
      </c>
      <c r="M42" s="83" t="s">
        <v>338</v>
      </c>
      <c r="N42" s="83" t="s">
        <v>131</v>
      </c>
      <c r="O42" s="86" t="s">
        <v>381</v>
      </c>
      <c r="P42" s="86" t="s">
        <v>1</v>
      </c>
    </row>
    <row r="43" spans="1:16" s="90" customFormat="1" ht="24" customHeight="1">
      <c r="A43" s="83">
        <f>IF(B43&lt;&gt;"",SUBTOTAL(3,$B$8:B43),0)</f>
        <v>36</v>
      </c>
      <c r="B43" s="83" t="s">
        <v>213</v>
      </c>
      <c r="C43" s="83" t="s">
        <v>44</v>
      </c>
      <c r="D43" s="84" t="s">
        <v>265</v>
      </c>
      <c r="E43" s="85" t="s">
        <v>266</v>
      </c>
      <c r="F43" s="83">
        <v>4</v>
      </c>
      <c r="G43" s="86" t="s">
        <v>267</v>
      </c>
      <c r="H43" s="87">
        <v>4.0999999999999996</v>
      </c>
      <c r="I43" s="88">
        <v>102500</v>
      </c>
      <c r="J43" s="89">
        <f t="shared" si="0"/>
        <v>420249.99999999994</v>
      </c>
      <c r="K43" s="89"/>
      <c r="L43" s="89">
        <f t="shared" si="1"/>
        <v>420249.99999999994</v>
      </c>
      <c r="M43" s="83" t="s">
        <v>338</v>
      </c>
      <c r="N43" s="83" t="s">
        <v>132</v>
      </c>
      <c r="O43" s="86" t="s">
        <v>381</v>
      </c>
      <c r="P43" s="86" t="s">
        <v>1</v>
      </c>
    </row>
    <row r="44" spans="1:16" s="90" customFormat="1" ht="24" customHeight="1">
      <c r="A44" s="83">
        <f>IF(B44&lt;&gt;"",SUBTOTAL(3,$B$8:B44),0)</f>
        <v>37</v>
      </c>
      <c r="B44" s="83" t="s">
        <v>214</v>
      </c>
      <c r="C44" s="83" t="s">
        <v>44</v>
      </c>
      <c r="D44" s="84" t="s">
        <v>268</v>
      </c>
      <c r="E44" s="85" t="s">
        <v>269</v>
      </c>
      <c r="F44" s="83">
        <v>4</v>
      </c>
      <c r="G44" s="86" t="s">
        <v>267</v>
      </c>
      <c r="H44" s="87">
        <v>67.5</v>
      </c>
      <c r="I44" s="88">
        <v>102500</v>
      </c>
      <c r="J44" s="89">
        <f t="shared" si="0"/>
        <v>6918750</v>
      </c>
      <c r="K44" s="89"/>
      <c r="L44" s="89">
        <f t="shared" si="1"/>
        <v>6918750</v>
      </c>
      <c r="M44" s="83" t="s">
        <v>339</v>
      </c>
      <c r="N44" s="83" t="s">
        <v>130</v>
      </c>
      <c r="O44" s="86" t="s">
        <v>382</v>
      </c>
      <c r="P44" s="86" t="s">
        <v>1</v>
      </c>
    </row>
    <row r="45" spans="1:16" s="90" customFormat="1" ht="24" customHeight="1">
      <c r="A45" s="83">
        <f>IF(B45&lt;&gt;"",SUBTOTAL(3,$B$8:B45),0)</f>
        <v>38</v>
      </c>
      <c r="B45" s="83" t="s">
        <v>214</v>
      </c>
      <c r="C45" s="83" t="s">
        <v>44</v>
      </c>
      <c r="D45" s="84" t="s">
        <v>268</v>
      </c>
      <c r="E45" s="85" t="s">
        <v>269</v>
      </c>
      <c r="F45" s="83">
        <v>4</v>
      </c>
      <c r="G45" s="86" t="s">
        <v>267</v>
      </c>
      <c r="H45" s="87">
        <v>1.2</v>
      </c>
      <c r="I45" s="88">
        <v>102500</v>
      </c>
      <c r="J45" s="89">
        <f t="shared" si="0"/>
        <v>123000</v>
      </c>
      <c r="K45" s="89"/>
      <c r="L45" s="89">
        <f t="shared" si="1"/>
        <v>123000</v>
      </c>
      <c r="M45" s="83" t="s">
        <v>339</v>
      </c>
      <c r="N45" s="83" t="s">
        <v>131</v>
      </c>
      <c r="O45" s="86" t="s">
        <v>382</v>
      </c>
      <c r="P45" s="86" t="s">
        <v>1</v>
      </c>
    </row>
    <row r="46" spans="1:16" s="90" customFormat="1" ht="24" customHeight="1">
      <c r="A46" s="83">
        <f>IF(B46&lt;&gt;"",SUBTOTAL(3,$B$8:B46),0)</f>
        <v>39</v>
      </c>
      <c r="B46" s="83" t="s">
        <v>214</v>
      </c>
      <c r="C46" s="83" t="s">
        <v>44</v>
      </c>
      <c r="D46" s="84" t="s">
        <v>268</v>
      </c>
      <c r="E46" s="85" t="s">
        <v>269</v>
      </c>
      <c r="F46" s="83">
        <v>4</v>
      </c>
      <c r="G46" s="86" t="s">
        <v>267</v>
      </c>
      <c r="H46" s="87">
        <v>2.9</v>
      </c>
      <c r="I46" s="88">
        <v>102500</v>
      </c>
      <c r="J46" s="89">
        <f t="shared" si="0"/>
        <v>297250</v>
      </c>
      <c r="K46" s="89"/>
      <c r="L46" s="89">
        <f t="shared" si="1"/>
        <v>297250</v>
      </c>
      <c r="M46" s="83" t="s">
        <v>339</v>
      </c>
      <c r="N46" s="83" t="s">
        <v>132</v>
      </c>
      <c r="O46" s="86" t="s">
        <v>382</v>
      </c>
      <c r="P46" s="86" t="s">
        <v>1</v>
      </c>
    </row>
    <row r="47" spans="1:16" s="90" customFormat="1" ht="24" customHeight="1">
      <c r="A47" s="83">
        <f>IF(B47&lt;&gt;"",SUBTOTAL(3,$B$8:B47),0)</f>
        <v>40</v>
      </c>
      <c r="B47" s="83" t="s">
        <v>215</v>
      </c>
      <c r="C47" s="83" t="s">
        <v>44</v>
      </c>
      <c r="D47" s="84" t="s">
        <v>270</v>
      </c>
      <c r="E47" s="85" t="s">
        <v>84</v>
      </c>
      <c r="F47" s="83">
        <v>4</v>
      </c>
      <c r="G47" s="86" t="s">
        <v>191</v>
      </c>
      <c r="H47" s="87">
        <v>45</v>
      </c>
      <c r="I47" s="88">
        <v>102500</v>
      </c>
      <c r="J47" s="89">
        <f t="shared" si="0"/>
        <v>4612500</v>
      </c>
      <c r="K47" s="89"/>
      <c r="L47" s="89">
        <f t="shared" si="1"/>
        <v>4612500</v>
      </c>
      <c r="M47" s="83" t="s">
        <v>340</v>
      </c>
      <c r="N47" s="83" t="s">
        <v>130</v>
      </c>
      <c r="O47" s="86" t="s">
        <v>383</v>
      </c>
      <c r="P47" s="86" t="s">
        <v>1</v>
      </c>
    </row>
    <row r="48" spans="1:16" s="90" customFormat="1" ht="24" customHeight="1">
      <c r="A48" s="83">
        <f>IF(B48&lt;&gt;"",SUBTOTAL(3,$B$8:B48),0)</f>
        <v>41</v>
      </c>
      <c r="B48" s="83" t="s">
        <v>215</v>
      </c>
      <c r="C48" s="83" t="s">
        <v>44</v>
      </c>
      <c r="D48" s="84" t="s">
        <v>270</v>
      </c>
      <c r="E48" s="85" t="s">
        <v>84</v>
      </c>
      <c r="F48" s="83">
        <v>4</v>
      </c>
      <c r="G48" s="86" t="s">
        <v>191</v>
      </c>
      <c r="H48" s="87">
        <v>0.8</v>
      </c>
      <c r="I48" s="88">
        <v>102500</v>
      </c>
      <c r="J48" s="89">
        <f t="shared" si="0"/>
        <v>82000</v>
      </c>
      <c r="K48" s="89"/>
      <c r="L48" s="89">
        <f t="shared" si="1"/>
        <v>82000</v>
      </c>
      <c r="M48" s="83" t="s">
        <v>340</v>
      </c>
      <c r="N48" s="83" t="s">
        <v>131</v>
      </c>
      <c r="O48" s="86" t="s">
        <v>383</v>
      </c>
      <c r="P48" s="86" t="s">
        <v>1</v>
      </c>
    </row>
    <row r="49" spans="1:16" s="90" customFormat="1" ht="24" customHeight="1">
      <c r="A49" s="83">
        <f>IF(B49&lt;&gt;"",SUBTOTAL(3,$B$8:B49),0)</f>
        <v>42</v>
      </c>
      <c r="B49" s="83" t="s">
        <v>215</v>
      </c>
      <c r="C49" s="83" t="s">
        <v>44</v>
      </c>
      <c r="D49" s="84" t="s">
        <v>270</v>
      </c>
      <c r="E49" s="85" t="s">
        <v>84</v>
      </c>
      <c r="F49" s="83">
        <v>4</v>
      </c>
      <c r="G49" s="86" t="s">
        <v>191</v>
      </c>
      <c r="H49" s="87">
        <v>1.9</v>
      </c>
      <c r="I49" s="88">
        <v>102500</v>
      </c>
      <c r="J49" s="89">
        <f t="shared" si="0"/>
        <v>194750</v>
      </c>
      <c r="K49" s="89"/>
      <c r="L49" s="89">
        <f t="shared" si="1"/>
        <v>194750</v>
      </c>
      <c r="M49" s="83" t="s">
        <v>340</v>
      </c>
      <c r="N49" s="83" t="s">
        <v>132</v>
      </c>
      <c r="O49" s="86" t="s">
        <v>383</v>
      </c>
      <c r="P49" s="86" t="s">
        <v>1</v>
      </c>
    </row>
    <row r="50" spans="1:16" s="90" customFormat="1" ht="24" customHeight="1">
      <c r="A50" s="83">
        <f>IF(B50&lt;&gt;"",SUBTOTAL(3,$B$8:B50),0)</f>
        <v>43</v>
      </c>
      <c r="B50" s="83" t="s">
        <v>216</v>
      </c>
      <c r="C50" s="83" t="s">
        <v>44</v>
      </c>
      <c r="D50" s="84" t="s">
        <v>271</v>
      </c>
      <c r="E50" s="85" t="s">
        <v>110</v>
      </c>
      <c r="F50" s="83">
        <v>4</v>
      </c>
      <c r="G50" s="86" t="s">
        <v>272</v>
      </c>
      <c r="H50" s="87">
        <v>33</v>
      </c>
      <c r="I50" s="88">
        <v>102500</v>
      </c>
      <c r="J50" s="89">
        <f t="shared" si="0"/>
        <v>3382500</v>
      </c>
      <c r="K50" s="89"/>
      <c r="L50" s="89">
        <f t="shared" si="1"/>
        <v>3382500</v>
      </c>
      <c r="M50" s="83" t="s">
        <v>341</v>
      </c>
      <c r="N50" s="83" t="s">
        <v>130</v>
      </c>
      <c r="O50" s="86" t="s">
        <v>384</v>
      </c>
      <c r="P50" s="86" t="s">
        <v>1</v>
      </c>
    </row>
    <row r="51" spans="1:16" s="90" customFormat="1" ht="24" customHeight="1">
      <c r="A51" s="83">
        <f>IF(B51&lt;&gt;"",SUBTOTAL(3,$B$8:B51),0)</f>
        <v>44</v>
      </c>
      <c r="B51" s="83" t="s">
        <v>216</v>
      </c>
      <c r="C51" s="83" t="s">
        <v>44</v>
      </c>
      <c r="D51" s="84" t="s">
        <v>271</v>
      </c>
      <c r="E51" s="85" t="s">
        <v>110</v>
      </c>
      <c r="F51" s="83">
        <v>4</v>
      </c>
      <c r="G51" s="86" t="s">
        <v>272</v>
      </c>
      <c r="H51" s="87">
        <v>12</v>
      </c>
      <c r="I51" s="88">
        <v>102500</v>
      </c>
      <c r="J51" s="89">
        <f t="shared" si="0"/>
        <v>1230000</v>
      </c>
      <c r="K51" s="89"/>
      <c r="L51" s="89">
        <f t="shared" si="1"/>
        <v>1230000</v>
      </c>
      <c r="M51" s="83" t="s">
        <v>341</v>
      </c>
      <c r="N51" s="83" t="s">
        <v>133</v>
      </c>
      <c r="O51" s="86" t="s">
        <v>384</v>
      </c>
      <c r="P51" s="86" t="s">
        <v>1</v>
      </c>
    </row>
    <row r="52" spans="1:16" s="90" customFormat="1" ht="24" customHeight="1">
      <c r="A52" s="83">
        <f>IF(B52&lt;&gt;"",SUBTOTAL(3,$B$8:B52),0)</f>
        <v>45</v>
      </c>
      <c r="B52" s="83" t="s">
        <v>216</v>
      </c>
      <c r="C52" s="83" t="s">
        <v>44</v>
      </c>
      <c r="D52" s="84" t="s">
        <v>271</v>
      </c>
      <c r="E52" s="85" t="s">
        <v>110</v>
      </c>
      <c r="F52" s="83">
        <v>4</v>
      </c>
      <c r="G52" s="86" t="s">
        <v>272</v>
      </c>
      <c r="H52" s="87">
        <v>0.6</v>
      </c>
      <c r="I52" s="88">
        <v>102500</v>
      </c>
      <c r="J52" s="89">
        <f t="shared" si="0"/>
        <v>61500</v>
      </c>
      <c r="K52" s="89"/>
      <c r="L52" s="89">
        <f t="shared" si="1"/>
        <v>61500</v>
      </c>
      <c r="M52" s="83" t="s">
        <v>341</v>
      </c>
      <c r="N52" s="83" t="s">
        <v>131</v>
      </c>
      <c r="O52" s="86" t="s">
        <v>384</v>
      </c>
      <c r="P52" s="86" t="s">
        <v>1</v>
      </c>
    </row>
    <row r="53" spans="1:16" s="90" customFormat="1" ht="24" customHeight="1">
      <c r="A53" s="83">
        <f>IF(B53&lt;&gt;"",SUBTOTAL(3,$B$8:B53),0)</f>
        <v>46</v>
      </c>
      <c r="B53" s="83" t="s">
        <v>216</v>
      </c>
      <c r="C53" s="83" t="s">
        <v>44</v>
      </c>
      <c r="D53" s="84" t="s">
        <v>271</v>
      </c>
      <c r="E53" s="85" t="s">
        <v>110</v>
      </c>
      <c r="F53" s="83">
        <v>4</v>
      </c>
      <c r="G53" s="86" t="s">
        <v>272</v>
      </c>
      <c r="H53" s="87">
        <v>1.4</v>
      </c>
      <c r="I53" s="88">
        <v>102500</v>
      </c>
      <c r="J53" s="89">
        <f t="shared" si="0"/>
        <v>143500</v>
      </c>
      <c r="K53" s="89"/>
      <c r="L53" s="89">
        <f t="shared" si="1"/>
        <v>143500</v>
      </c>
      <c r="M53" s="83" t="s">
        <v>341</v>
      </c>
      <c r="N53" s="83" t="s">
        <v>132</v>
      </c>
      <c r="O53" s="86" t="s">
        <v>384</v>
      </c>
      <c r="P53" s="86" t="s">
        <v>1</v>
      </c>
    </row>
    <row r="54" spans="1:16" s="90" customFormat="1" ht="24" customHeight="1">
      <c r="A54" s="83">
        <f>IF(B54&lt;&gt;"",SUBTOTAL(3,$B$8:B54),0)</f>
        <v>47</v>
      </c>
      <c r="B54" s="83" t="s">
        <v>217</v>
      </c>
      <c r="C54" s="83" t="s">
        <v>44</v>
      </c>
      <c r="D54" s="84" t="s">
        <v>273</v>
      </c>
      <c r="E54" s="85" t="s">
        <v>274</v>
      </c>
      <c r="F54" s="83">
        <v>4</v>
      </c>
      <c r="G54" s="86" t="s">
        <v>275</v>
      </c>
      <c r="H54" s="87">
        <v>45</v>
      </c>
      <c r="I54" s="88">
        <v>102500</v>
      </c>
      <c r="J54" s="89">
        <f t="shared" si="0"/>
        <v>4612500</v>
      </c>
      <c r="K54" s="89"/>
      <c r="L54" s="89">
        <f t="shared" si="1"/>
        <v>4612500</v>
      </c>
      <c r="M54" s="83" t="s">
        <v>342</v>
      </c>
      <c r="N54" s="83" t="s">
        <v>130</v>
      </c>
      <c r="O54" s="86" t="s">
        <v>385</v>
      </c>
      <c r="P54" s="86" t="s">
        <v>1</v>
      </c>
    </row>
    <row r="55" spans="1:16" s="90" customFormat="1" ht="24" customHeight="1">
      <c r="A55" s="83">
        <f>IF(B55&lt;&gt;"",SUBTOTAL(3,$B$8:B55),0)</f>
        <v>48</v>
      </c>
      <c r="B55" s="83" t="s">
        <v>217</v>
      </c>
      <c r="C55" s="83" t="s">
        <v>44</v>
      </c>
      <c r="D55" s="84" t="s">
        <v>273</v>
      </c>
      <c r="E55" s="85" t="s">
        <v>274</v>
      </c>
      <c r="F55" s="83">
        <v>4</v>
      </c>
      <c r="G55" s="86" t="s">
        <v>275</v>
      </c>
      <c r="H55" s="87">
        <v>1.7</v>
      </c>
      <c r="I55" s="88">
        <v>102500</v>
      </c>
      <c r="J55" s="89">
        <f t="shared" si="0"/>
        <v>174250</v>
      </c>
      <c r="K55" s="89"/>
      <c r="L55" s="89">
        <f t="shared" si="1"/>
        <v>174250</v>
      </c>
      <c r="M55" s="83" t="s">
        <v>342</v>
      </c>
      <c r="N55" s="83" t="s">
        <v>131</v>
      </c>
      <c r="O55" s="86" t="s">
        <v>385</v>
      </c>
      <c r="P55" s="86" t="s">
        <v>1</v>
      </c>
    </row>
    <row r="56" spans="1:16" s="90" customFormat="1" ht="24" customHeight="1">
      <c r="A56" s="83">
        <f>IF(B56&lt;&gt;"",SUBTOTAL(3,$B$8:B56),0)</f>
        <v>49</v>
      </c>
      <c r="B56" s="83" t="s">
        <v>217</v>
      </c>
      <c r="C56" s="83" t="s">
        <v>44</v>
      </c>
      <c r="D56" s="84" t="s">
        <v>273</v>
      </c>
      <c r="E56" s="85" t="s">
        <v>274</v>
      </c>
      <c r="F56" s="83">
        <v>4</v>
      </c>
      <c r="G56" s="86" t="s">
        <v>275</v>
      </c>
      <c r="H56" s="87">
        <v>4.2</v>
      </c>
      <c r="I56" s="88">
        <v>102500</v>
      </c>
      <c r="J56" s="89">
        <f t="shared" si="0"/>
        <v>430500</v>
      </c>
      <c r="K56" s="89"/>
      <c r="L56" s="89">
        <f t="shared" si="1"/>
        <v>430500</v>
      </c>
      <c r="M56" s="83" t="s">
        <v>342</v>
      </c>
      <c r="N56" s="83" t="s">
        <v>132</v>
      </c>
      <c r="O56" s="86" t="s">
        <v>385</v>
      </c>
      <c r="P56" s="86" t="s">
        <v>1</v>
      </c>
    </row>
    <row r="57" spans="1:16" s="90" customFormat="1" ht="24" customHeight="1">
      <c r="A57" s="83">
        <f>IF(B57&lt;&gt;"",SUBTOTAL(3,$B$8:B57),0)</f>
        <v>50</v>
      </c>
      <c r="B57" s="83" t="s">
        <v>218</v>
      </c>
      <c r="C57" s="83" t="s">
        <v>44</v>
      </c>
      <c r="D57" s="84" t="s">
        <v>276</v>
      </c>
      <c r="E57" s="85" t="s">
        <v>91</v>
      </c>
      <c r="F57" s="83">
        <v>5</v>
      </c>
      <c r="G57" s="86" t="s">
        <v>194</v>
      </c>
      <c r="H57" s="87">
        <v>67.5</v>
      </c>
      <c r="I57" s="88">
        <v>102500</v>
      </c>
      <c r="J57" s="89">
        <f t="shared" si="0"/>
        <v>6918750</v>
      </c>
      <c r="K57" s="89"/>
      <c r="L57" s="89">
        <f t="shared" si="1"/>
        <v>6918750</v>
      </c>
      <c r="M57" s="83" t="s">
        <v>142</v>
      </c>
      <c r="N57" s="83" t="s">
        <v>130</v>
      </c>
      <c r="O57" s="86" t="s">
        <v>169</v>
      </c>
      <c r="P57" s="86" t="s">
        <v>1</v>
      </c>
    </row>
    <row r="58" spans="1:16" s="90" customFormat="1" ht="24" customHeight="1">
      <c r="A58" s="83">
        <f>IF(B58&lt;&gt;"",SUBTOTAL(3,$B$8:B58),0)</f>
        <v>51</v>
      </c>
      <c r="B58" s="83" t="s">
        <v>218</v>
      </c>
      <c r="C58" s="83" t="s">
        <v>44</v>
      </c>
      <c r="D58" s="84" t="s">
        <v>276</v>
      </c>
      <c r="E58" s="85" t="s">
        <v>91</v>
      </c>
      <c r="F58" s="83">
        <v>5</v>
      </c>
      <c r="G58" s="86" t="s">
        <v>194</v>
      </c>
      <c r="H58" s="87">
        <v>0.5</v>
      </c>
      <c r="I58" s="88">
        <v>102500</v>
      </c>
      <c r="J58" s="89">
        <f t="shared" si="0"/>
        <v>51250</v>
      </c>
      <c r="K58" s="89"/>
      <c r="L58" s="89">
        <f t="shared" si="1"/>
        <v>51250</v>
      </c>
      <c r="M58" s="83" t="s">
        <v>142</v>
      </c>
      <c r="N58" s="83" t="s">
        <v>131</v>
      </c>
      <c r="O58" s="86" t="s">
        <v>169</v>
      </c>
      <c r="P58" s="86" t="s">
        <v>1</v>
      </c>
    </row>
    <row r="59" spans="1:16" s="90" customFormat="1" ht="24" customHeight="1">
      <c r="A59" s="83">
        <f>IF(B59&lt;&gt;"",SUBTOTAL(3,$B$8:B59),0)</f>
        <v>52</v>
      </c>
      <c r="B59" s="83" t="s">
        <v>218</v>
      </c>
      <c r="C59" s="83" t="s">
        <v>44</v>
      </c>
      <c r="D59" s="84" t="s">
        <v>276</v>
      </c>
      <c r="E59" s="85" t="s">
        <v>91</v>
      </c>
      <c r="F59" s="83">
        <v>5</v>
      </c>
      <c r="G59" s="86" t="s">
        <v>194</v>
      </c>
      <c r="H59" s="87">
        <v>1.2</v>
      </c>
      <c r="I59" s="88">
        <v>102500</v>
      </c>
      <c r="J59" s="89">
        <f t="shared" si="0"/>
        <v>123000</v>
      </c>
      <c r="K59" s="89"/>
      <c r="L59" s="89">
        <f t="shared" si="1"/>
        <v>123000</v>
      </c>
      <c r="M59" s="83" t="s">
        <v>142</v>
      </c>
      <c r="N59" s="83" t="s">
        <v>132</v>
      </c>
      <c r="O59" s="86" t="s">
        <v>169</v>
      </c>
      <c r="P59" s="86" t="s">
        <v>1</v>
      </c>
    </row>
    <row r="60" spans="1:16" s="90" customFormat="1" ht="24" customHeight="1">
      <c r="A60" s="83">
        <f>IF(B60&lt;&gt;"",SUBTOTAL(3,$B$8:B60),0)</f>
        <v>53</v>
      </c>
      <c r="B60" s="83" t="s">
        <v>219</v>
      </c>
      <c r="C60" s="83" t="s">
        <v>44</v>
      </c>
      <c r="D60" s="84" t="s">
        <v>277</v>
      </c>
      <c r="E60" s="85" t="s">
        <v>278</v>
      </c>
      <c r="F60" s="83">
        <v>5</v>
      </c>
      <c r="G60" s="86" t="s">
        <v>194</v>
      </c>
      <c r="H60" s="87">
        <v>67.5</v>
      </c>
      <c r="I60" s="88">
        <v>102500</v>
      </c>
      <c r="J60" s="89">
        <f t="shared" si="0"/>
        <v>6918750</v>
      </c>
      <c r="K60" s="89"/>
      <c r="L60" s="89">
        <f t="shared" si="1"/>
        <v>6918750</v>
      </c>
      <c r="M60" s="83" t="s">
        <v>343</v>
      </c>
      <c r="N60" s="83" t="s">
        <v>130</v>
      </c>
      <c r="O60" s="86" t="s">
        <v>386</v>
      </c>
      <c r="P60" s="86" t="s">
        <v>1</v>
      </c>
    </row>
    <row r="61" spans="1:16" s="90" customFormat="1" ht="24" customHeight="1">
      <c r="A61" s="83">
        <f>IF(B61&lt;&gt;"",SUBTOTAL(3,$B$8:B61),0)</f>
        <v>54</v>
      </c>
      <c r="B61" s="83" t="s">
        <v>219</v>
      </c>
      <c r="C61" s="83" t="s">
        <v>44</v>
      </c>
      <c r="D61" s="84" t="s">
        <v>277</v>
      </c>
      <c r="E61" s="85" t="s">
        <v>278</v>
      </c>
      <c r="F61" s="83">
        <v>5</v>
      </c>
      <c r="G61" s="86" t="s">
        <v>194</v>
      </c>
      <c r="H61" s="87">
        <v>1.2</v>
      </c>
      <c r="I61" s="88">
        <v>102500</v>
      </c>
      <c r="J61" s="89">
        <f t="shared" si="0"/>
        <v>123000</v>
      </c>
      <c r="K61" s="89"/>
      <c r="L61" s="89">
        <f t="shared" si="1"/>
        <v>123000</v>
      </c>
      <c r="M61" s="83" t="s">
        <v>343</v>
      </c>
      <c r="N61" s="83" t="s">
        <v>131</v>
      </c>
      <c r="O61" s="86" t="s">
        <v>386</v>
      </c>
      <c r="P61" s="86" t="s">
        <v>1</v>
      </c>
    </row>
    <row r="62" spans="1:16" s="90" customFormat="1" ht="24" customHeight="1">
      <c r="A62" s="83">
        <f>IF(B62&lt;&gt;"",SUBTOTAL(3,$B$8:B62),0)</f>
        <v>55</v>
      </c>
      <c r="B62" s="83" t="s">
        <v>219</v>
      </c>
      <c r="C62" s="83" t="s">
        <v>44</v>
      </c>
      <c r="D62" s="84" t="s">
        <v>277</v>
      </c>
      <c r="E62" s="85" t="s">
        <v>278</v>
      </c>
      <c r="F62" s="83">
        <v>5</v>
      </c>
      <c r="G62" s="86" t="s">
        <v>194</v>
      </c>
      <c r="H62" s="87">
        <v>3</v>
      </c>
      <c r="I62" s="88">
        <v>102500</v>
      </c>
      <c r="J62" s="89">
        <f t="shared" si="0"/>
        <v>307500</v>
      </c>
      <c r="K62" s="89"/>
      <c r="L62" s="89">
        <f t="shared" si="1"/>
        <v>307500</v>
      </c>
      <c r="M62" s="83" t="s">
        <v>343</v>
      </c>
      <c r="N62" s="83" t="s">
        <v>132</v>
      </c>
      <c r="O62" s="86" t="s">
        <v>386</v>
      </c>
      <c r="P62" s="86" t="s">
        <v>1</v>
      </c>
    </row>
    <row r="63" spans="1:16" s="90" customFormat="1" ht="24" customHeight="1">
      <c r="A63" s="83">
        <f>IF(B63&lt;&gt;"",SUBTOTAL(3,$B$8:B63),0)</f>
        <v>56</v>
      </c>
      <c r="B63" s="83" t="s">
        <v>220</v>
      </c>
      <c r="C63" s="83" t="s">
        <v>44</v>
      </c>
      <c r="D63" s="84" t="s">
        <v>279</v>
      </c>
      <c r="E63" s="85" t="s">
        <v>117</v>
      </c>
      <c r="F63" s="83">
        <v>5</v>
      </c>
      <c r="G63" s="86" t="s">
        <v>194</v>
      </c>
      <c r="H63" s="87">
        <v>45</v>
      </c>
      <c r="I63" s="88">
        <v>102500</v>
      </c>
      <c r="J63" s="89">
        <f t="shared" si="0"/>
        <v>4612500</v>
      </c>
      <c r="K63" s="89"/>
      <c r="L63" s="89">
        <f t="shared" si="1"/>
        <v>4612500</v>
      </c>
      <c r="M63" s="83" t="s">
        <v>344</v>
      </c>
      <c r="N63" s="83" t="s">
        <v>130</v>
      </c>
      <c r="O63" s="86" t="s">
        <v>387</v>
      </c>
      <c r="P63" s="86" t="s">
        <v>1</v>
      </c>
    </row>
    <row r="64" spans="1:16" s="90" customFormat="1" ht="24" customHeight="1">
      <c r="A64" s="83">
        <f>IF(B64&lt;&gt;"",SUBTOTAL(3,$B$8:B64),0)</f>
        <v>57</v>
      </c>
      <c r="B64" s="83" t="s">
        <v>220</v>
      </c>
      <c r="C64" s="83" t="s">
        <v>44</v>
      </c>
      <c r="D64" s="84" t="s">
        <v>279</v>
      </c>
      <c r="E64" s="85" t="s">
        <v>117</v>
      </c>
      <c r="F64" s="83">
        <v>5</v>
      </c>
      <c r="G64" s="86" t="s">
        <v>194</v>
      </c>
      <c r="H64" s="87">
        <v>0.6</v>
      </c>
      <c r="I64" s="88">
        <v>102500</v>
      </c>
      <c r="J64" s="89">
        <f t="shared" si="0"/>
        <v>61500</v>
      </c>
      <c r="K64" s="89"/>
      <c r="L64" s="89">
        <f t="shared" si="1"/>
        <v>61500</v>
      </c>
      <c r="M64" s="83" t="s">
        <v>344</v>
      </c>
      <c r="N64" s="83" t="s">
        <v>131</v>
      </c>
      <c r="O64" s="86" t="s">
        <v>387</v>
      </c>
      <c r="P64" s="86" t="s">
        <v>1</v>
      </c>
    </row>
    <row r="65" spans="1:16" s="90" customFormat="1" ht="24" customHeight="1">
      <c r="A65" s="83">
        <f>IF(B65&lt;&gt;"",SUBTOTAL(3,$B$8:B65),0)</f>
        <v>58</v>
      </c>
      <c r="B65" s="83" t="s">
        <v>220</v>
      </c>
      <c r="C65" s="83" t="s">
        <v>44</v>
      </c>
      <c r="D65" s="84" t="s">
        <v>279</v>
      </c>
      <c r="E65" s="85" t="s">
        <v>117</v>
      </c>
      <c r="F65" s="83">
        <v>5</v>
      </c>
      <c r="G65" s="86" t="s">
        <v>194</v>
      </c>
      <c r="H65" s="87">
        <v>1.5</v>
      </c>
      <c r="I65" s="88">
        <v>102500</v>
      </c>
      <c r="J65" s="89">
        <f t="shared" si="0"/>
        <v>153750</v>
      </c>
      <c r="K65" s="89"/>
      <c r="L65" s="89">
        <f t="shared" si="1"/>
        <v>153750</v>
      </c>
      <c r="M65" s="83" t="s">
        <v>344</v>
      </c>
      <c r="N65" s="83" t="s">
        <v>132</v>
      </c>
      <c r="O65" s="86" t="s">
        <v>387</v>
      </c>
      <c r="P65" s="86" t="s">
        <v>1</v>
      </c>
    </row>
    <row r="66" spans="1:16" s="90" customFormat="1" ht="24" customHeight="1">
      <c r="A66" s="83">
        <f>IF(B66&lt;&gt;"",SUBTOTAL(3,$B$8:B66),0)</f>
        <v>59</v>
      </c>
      <c r="B66" s="83" t="s">
        <v>221</v>
      </c>
      <c r="C66" s="83" t="s">
        <v>44</v>
      </c>
      <c r="D66" s="84" t="s">
        <v>280</v>
      </c>
      <c r="E66" s="85" t="s">
        <v>281</v>
      </c>
      <c r="F66" s="83">
        <v>5</v>
      </c>
      <c r="G66" s="86" t="s">
        <v>194</v>
      </c>
      <c r="H66" s="87">
        <v>45</v>
      </c>
      <c r="I66" s="88">
        <v>102500</v>
      </c>
      <c r="J66" s="89">
        <f t="shared" si="0"/>
        <v>4612500</v>
      </c>
      <c r="K66" s="89"/>
      <c r="L66" s="89">
        <f t="shared" si="1"/>
        <v>4612500</v>
      </c>
      <c r="M66" s="83" t="s">
        <v>345</v>
      </c>
      <c r="N66" s="83" t="s">
        <v>130</v>
      </c>
      <c r="O66" s="86" t="s">
        <v>388</v>
      </c>
      <c r="P66" s="86" t="s">
        <v>1</v>
      </c>
    </row>
    <row r="67" spans="1:16" s="90" customFormat="1" ht="24" customHeight="1">
      <c r="A67" s="83">
        <f>IF(B67&lt;&gt;"",SUBTOTAL(3,$B$8:B67),0)</f>
        <v>60</v>
      </c>
      <c r="B67" s="83" t="s">
        <v>221</v>
      </c>
      <c r="C67" s="83" t="s">
        <v>44</v>
      </c>
      <c r="D67" s="84" t="s">
        <v>280</v>
      </c>
      <c r="E67" s="85" t="s">
        <v>281</v>
      </c>
      <c r="F67" s="83">
        <v>5</v>
      </c>
      <c r="G67" s="86" t="s">
        <v>194</v>
      </c>
      <c r="H67" s="87">
        <v>0.4</v>
      </c>
      <c r="I67" s="88">
        <v>102500</v>
      </c>
      <c r="J67" s="89">
        <f t="shared" si="0"/>
        <v>41000</v>
      </c>
      <c r="K67" s="89"/>
      <c r="L67" s="89">
        <f t="shared" si="1"/>
        <v>41000</v>
      </c>
      <c r="M67" s="83" t="s">
        <v>345</v>
      </c>
      <c r="N67" s="83" t="s">
        <v>131</v>
      </c>
      <c r="O67" s="86" t="s">
        <v>388</v>
      </c>
      <c r="P67" s="86" t="s">
        <v>1</v>
      </c>
    </row>
    <row r="68" spans="1:16" s="90" customFormat="1" ht="24" customHeight="1">
      <c r="A68" s="83">
        <f>IF(B68&lt;&gt;"",SUBTOTAL(3,$B$8:B68),0)</f>
        <v>61</v>
      </c>
      <c r="B68" s="83" t="s">
        <v>221</v>
      </c>
      <c r="C68" s="83" t="s">
        <v>44</v>
      </c>
      <c r="D68" s="84" t="s">
        <v>280</v>
      </c>
      <c r="E68" s="85" t="s">
        <v>281</v>
      </c>
      <c r="F68" s="83">
        <v>5</v>
      </c>
      <c r="G68" s="86" t="s">
        <v>194</v>
      </c>
      <c r="H68" s="87">
        <v>1.1000000000000001</v>
      </c>
      <c r="I68" s="88">
        <v>102500</v>
      </c>
      <c r="J68" s="89">
        <f t="shared" si="0"/>
        <v>112750.00000000001</v>
      </c>
      <c r="K68" s="89"/>
      <c r="L68" s="89">
        <f t="shared" si="1"/>
        <v>112750.00000000001</v>
      </c>
      <c r="M68" s="83" t="s">
        <v>345</v>
      </c>
      <c r="N68" s="83" t="s">
        <v>132</v>
      </c>
      <c r="O68" s="86" t="s">
        <v>388</v>
      </c>
      <c r="P68" s="86" t="s">
        <v>1</v>
      </c>
    </row>
    <row r="69" spans="1:16" s="90" customFormat="1" ht="24" customHeight="1">
      <c r="A69" s="83">
        <f>IF(B69&lt;&gt;"",SUBTOTAL(3,$B$8:B69),0)</f>
        <v>62</v>
      </c>
      <c r="B69" s="83" t="s">
        <v>222</v>
      </c>
      <c r="C69" s="83" t="s">
        <v>44</v>
      </c>
      <c r="D69" s="84" t="s">
        <v>282</v>
      </c>
      <c r="E69" s="85" t="s">
        <v>85</v>
      </c>
      <c r="F69" s="83">
        <v>5</v>
      </c>
      <c r="G69" s="86" t="s">
        <v>195</v>
      </c>
      <c r="H69" s="87">
        <v>67.5</v>
      </c>
      <c r="I69" s="88">
        <v>102500</v>
      </c>
      <c r="J69" s="89">
        <f t="shared" si="0"/>
        <v>6918750</v>
      </c>
      <c r="K69" s="89"/>
      <c r="L69" s="89">
        <f t="shared" si="1"/>
        <v>6918750</v>
      </c>
      <c r="M69" s="83" t="s">
        <v>143</v>
      </c>
      <c r="N69" s="83" t="s">
        <v>130</v>
      </c>
      <c r="O69" s="86" t="s">
        <v>170</v>
      </c>
      <c r="P69" s="86" t="s">
        <v>1</v>
      </c>
    </row>
    <row r="70" spans="1:16" s="90" customFormat="1" ht="24" customHeight="1">
      <c r="A70" s="83">
        <f>IF(B70&lt;&gt;"",SUBTOTAL(3,$B$8:B70),0)</f>
        <v>63</v>
      </c>
      <c r="B70" s="83" t="s">
        <v>222</v>
      </c>
      <c r="C70" s="83" t="s">
        <v>44</v>
      </c>
      <c r="D70" s="84" t="s">
        <v>282</v>
      </c>
      <c r="E70" s="85" t="s">
        <v>85</v>
      </c>
      <c r="F70" s="83">
        <v>5</v>
      </c>
      <c r="G70" s="86" t="s">
        <v>195</v>
      </c>
      <c r="H70" s="87">
        <v>3.2</v>
      </c>
      <c r="I70" s="88">
        <v>102500</v>
      </c>
      <c r="J70" s="89">
        <f t="shared" si="0"/>
        <v>328000</v>
      </c>
      <c r="K70" s="89"/>
      <c r="L70" s="89">
        <f t="shared" si="1"/>
        <v>328000</v>
      </c>
      <c r="M70" s="83" t="s">
        <v>143</v>
      </c>
      <c r="N70" s="83" t="s">
        <v>131</v>
      </c>
      <c r="O70" s="86" t="s">
        <v>170</v>
      </c>
      <c r="P70" s="86" t="s">
        <v>1</v>
      </c>
    </row>
    <row r="71" spans="1:16" s="90" customFormat="1" ht="24" customHeight="1">
      <c r="A71" s="83">
        <f>IF(B71&lt;&gt;"",SUBTOTAL(3,$B$8:B71),0)</f>
        <v>64</v>
      </c>
      <c r="B71" s="83" t="s">
        <v>222</v>
      </c>
      <c r="C71" s="83" t="s">
        <v>44</v>
      </c>
      <c r="D71" s="84" t="s">
        <v>282</v>
      </c>
      <c r="E71" s="85" t="s">
        <v>85</v>
      </c>
      <c r="F71" s="83">
        <v>5</v>
      </c>
      <c r="G71" s="86" t="s">
        <v>195</v>
      </c>
      <c r="H71" s="87">
        <v>8.1</v>
      </c>
      <c r="I71" s="88">
        <v>102500</v>
      </c>
      <c r="J71" s="89">
        <f t="shared" si="0"/>
        <v>830250</v>
      </c>
      <c r="K71" s="89"/>
      <c r="L71" s="89">
        <f t="shared" si="1"/>
        <v>830250</v>
      </c>
      <c r="M71" s="83" t="s">
        <v>143</v>
      </c>
      <c r="N71" s="83" t="s">
        <v>132</v>
      </c>
      <c r="O71" s="86" t="s">
        <v>170</v>
      </c>
      <c r="P71" s="86" t="s">
        <v>1</v>
      </c>
    </row>
    <row r="72" spans="1:16" s="90" customFormat="1" ht="24" customHeight="1">
      <c r="A72" s="83">
        <f>IF(B72&lt;&gt;"",SUBTOTAL(3,$B$8:B72),0)</f>
        <v>65</v>
      </c>
      <c r="B72" s="83" t="s">
        <v>223</v>
      </c>
      <c r="C72" s="83" t="s">
        <v>81</v>
      </c>
      <c r="D72" s="84" t="s">
        <v>283</v>
      </c>
      <c r="E72" s="85" t="s">
        <v>284</v>
      </c>
      <c r="F72" s="83">
        <v>5</v>
      </c>
      <c r="G72" s="86" t="s">
        <v>195</v>
      </c>
      <c r="H72" s="87">
        <v>30</v>
      </c>
      <c r="I72" s="88">
        <v>102500</v>
      </c>
      <c r="J72" s="89">
        <f t="shared" ref="J72:J135" si="2">I72*H72</f>
        <v>3075000</v>
      </c>
      <c r="K72" s="89"/>
      <c r="L72" s="89">
        <f t="shared" ref="L72:L135" si="3">J72-K72</f>
        <v>3075000</v>
      </c>
      <c r="M72" s="83" t="s">
        <v>346</v>
      </c>
      <c r="N72" s="83" t="s">
        <v>130</v>
      </c>
      <c r="O72" s="86" t="s">
        <v>389</v>
      </c>
      <c r="P72" s="86" t="s">
        <v>1</v>
      </c>
    </row>
    <row r="73" spans="1:16" s="90" customFormat="1" ht="24" customHeight="1">
      <c r="A73" s="83">
        <f>IF(B73&lt;&gt;"",SUBTOTAL(3,$B$8:B73),0)</f>
        <v>66</v>
      </c>
      <c r="B73" s="83" t="s">
        <v>223</v>
      </c>
      <c r="C73" s="83" t="s">
        <v>81</v>
      </c>
      <c r="D73" s="84" t="s">
        <v>283</v>
      </c>
      <c r="E73" s="85" t="s">
        <v>284</v>
      </c>
      <c r="F73" s="83">
        <v>5</v>
      </c>
      <c r="G73" s="86" t="s">
        <v>195</v>
      </c>
      <c r="H73" s="87">
        <v>1.6</v>
      </c>
      <c r="I73" s="88">
        <v>102500</v>
      </c>
      <c r="J73" s="89">
        <f t="shared" si="2"/>
        <v>164000</v>
      </c>
      <c r="K73" s="89"/>
      <c r="L73" s="89">
        <f t="shared" si="3"/>
        <v>164000</v>
      </c>
      <c r="M73" s="83" t="s">
        <v>346</v>
      </c>
      <c r="N73" s="83" t="s">
        <v>131</v>
      </c>
      <c r="O73" s="86" t="s">
        <v>389</v>
      </c>
      <c r="P73" s="86" t="s">
        <v>1</v>
      </c>
    </row>
    <row r="74" spans="1:16" s="90" customFormat="1" ht="24" customHeight="1">
      <c r="A74" s="83">
        <f>IF(B74&lt;&gt;"",SUBTOTAL(3,$B$8:B74),0)</f>
        <v>67</v>
      </c>
      <c r="B74" s="83" t="s">
        <v>223</v>
      </c>
      <c r="C74" s="83" t="s">
        <v>81</v>
      </c>
      <c r="D74" s="84" t="s">
        <v>283</v>
      </c>
      <c r="E74" s="85" t="s">
        <v>284</v>
      </c>
      <c r="F74" s="83">
        <v>5</v>
      </c>
      <c r="G74" s="86" t="s">
        <v>195</v>
      </c>
      <c r="H74" s="87">
        <v>3.9</v>
      </c>
      <c r="I74" s="88">
        <v>102500</v>
      </c>
      <c r="J74" s="89">
        <f t="shared" si="2"/>
        <v>399750</v>
      </c>
      <c r="K74" s="89"/>
      <c r="L74" s="89">
        <f t="shared" si="3"/>
        <v>399750</v>
      </c>
      <c r="M74" s="83" t="s">
        <v>346</v>
      </c>
      <c r="N74" s="83" t="s">
        <v>132</v>
      </c>
      <c r="O74" s="86" t="s">
        <v>389</v>
      </c>
      <c r="P74" s="86" t="s">
        <v>1</v>
      </c>
    </row>
    <row r="75" spans="1:16" s="90" customFormat="1" ht="24" customHeight="1">
      <c r="A75" s="83">
        <f>IF(B75&lt;&gt;"",SUBTOTAL(3,$B$8:B75),0)</f>
        <v>68</v>
      </c>
      <c r="B75" s="83" t="s">
        <v>71</v>
      </c>
      <c r="C75" s="83" t="s">
        <v>81</v>
      </c>
      <c r="D75" s="84" t="s">
        <v>109</v>
      </c>
      <c r="E75" s="85" t="s">
        <v>110</v>
      </c>
      <c r="F75" s="83">
        <v>6</v>
      </c>
      <c r="G75" s="86" t="s">
        <v>198</v>
      </c>
      <c r="H75" s="87">
        <v>45</v>
      </c>
      <c r="I75" s="88">
        <v>102500</v>
      </c>
      <c r="J75" s="89">
        <f t="shared" si="2"/>
        <v>4612500</v>
      </c>
      <c r="K75" s="89"/>
      <c r="L75" s="89">
        <f t="shared" si="3"/>
        <v>4612500</v>
      </c>
      <c r="M75" s="83" t="s">
        <v>347</v>
      </c>
      <c r="N75" s="83" t="s">
        <v>130</v>
      </c>
      <c r="O75" s="86" t="s">
        <v>175</v>
      </c>
      <c r="P75" s="86" t="s">
        <v>1</v>
      </c>
    </row>
    <row r="76" spans="1:16" s="90" customFormat="1" ht="24" customHeight="1">
      <c r="A76" s="83">
        <f>IF(B76&lt;&gt;"",SUBTOTAL(3,$B$8:B76),0)</f>
        <v>69</v>
      </c>
      <c r="B76" s="83" t="s">
        <v>71</v>
      </c>
      <c r="C76" s="83" t="s">
        <v>81</v>
      </c>
      <c r="D76" s="84" t="s">
        <v>109</v>
      </c>
      <c r="E76" s="85" t="s">
        <v>110</v>
      </c>
      <c r="F76" s="83">
        <v>6</v>
      </c>
      <c r="G76" s="86" t="s">
        <v>198</v>
      </c>
      <c r="H76" s="87">
        <v>1.3</v>
      </c>
      <c r="I76" s="88">
        <v>102500</v>
      </c>
      <c r="J76" s="89">
        <f t="shared" si="2"/>
        <v>133250</v>
      </c>
      <c r="K76" s="89"/>
      <c r="L76" s="89">
        <f t="shared" si="3"/>
        <v>133250</v>
      </c>
      <c r="M76" s="83" t="s">
        <v>347</v>
      </c>
      <c r="N76" s="83" t="s">
        <v>131</v>
      </c>
      <c r="O76" s="86" t="s">
        <v>175</v>
      </c>
      <c r="P76" s="86" t="s">
        <v>1</v>
      </c>
    </row>
    <row r="77" spans="1:16" s="90" customFormat="1" ht="24" customHeight="1">
      <c r="A77" s="83">
        <f>IF(B77&lt;&gt;"",SUBTOTAL(3,$B$8:B77),0)</f>
        <v>70</v>
      </c>
      <c r="B77" s="83" t="s">
        <v>71</v>
      </c>
      <c r="C77" s="83" t="s">
        <v>81</v>
      </c>
      <c r="D77" s="84" t="s">
        <v>109</v>
      </c>
      <c r="E77" s="85" t="s">
        <v>110</v>
      </c>
      <c r="F77" s="83">
        <v>6</v>
      </c>
      <c r="G77" s="86" t="s">
        <v>198</v>
      </c>
      <c r="H77" s="87">
        <v>3.2</v>
      </c>
      <c r="I77" s="88">
        <v>102500</v>
      </c>
      <c r="J77" s="89">
        <f t="shared" si="2"/>
        <v>328000</v>
      </c>
      <c r="K77" s="89"/>
      <c r="L77" s="89">
        <f t="shared" si="3"/>
        <v>328000</v>
      </c>
      <c r="M77" s="83" t="s">
        <v>347</v>
      </c>
      <c r="N77" s="83" t="s">
        <v>132</v>
      </c>
      <c r="O77" s="86" t="s">
        <v>175</v>
      </c>
      <c r="P77" s="86" t="s">
        <v>1</v>
      </c>
    </row>
    <row r="78" spans="1:16" s="90" customFormat="1" ht="24" customHeight="1">
      <c r="A78" s="83">
        <f>IF(B78&lt;&gt;"",SUBTOTAL(3,$B$8:B78),0)</f>
        <v>71</v>
      </c>
      <c r="B78" s="83" t="s">
        <v>224</v>
      </c>
      <c r="C78" s="83" t="s">
        <v>81</v>
      </c>
      <c r="D78" s="84" t="s">
        <v>285</v>
      </c>
      <c r="E78" s="85" t="s">
        <v>286</v>
      </c>
      <c r="F78" s="83">
        <v>6</v>
      </c>
      <c r="G78" s="86" t="s">
        <v>198</v>
      </c>
      <c r="H78" s="87">
        <v>45</v>
      </c>
      <c r="I78" s="88">
        <v>102500</v>
      </c>
      <c r="J78" s="89">
        <f t="shared" si="2"/>
        <v>4612500</v>
      </c>
      <c r="K78" s="89"/>
      <c r="L78" s="89">
        <f t="shared" si="3"/>
        <v>4612500</v>
      </c>
      <c r="M78" s="83" t="s">
        <v>148</v>
      </c>
      <c r="N78" s="83" t="s">
        <v>130</v>
      </c>
      <c r="O78" s="86" t="s">
        <v>175</v>
      </c>
      <c r="P78" s="86" t="s">
        <v>1</v>
      </c>
    </row>
    <row r="79" spans="1:16" s="90" customFormat="1" ht="24" customHeight="1">
      <c r="A79" s="83">
        <f>IF(B79&lt;&gt;"",SUBTOTAL(3,$B$8:B79),0)</f>
        <v>72</v>
      </c>
      <c r="B79" s="83" t="s">
        <v>224</v>
      </c>
      <c r="C79" s="83" t="s">
        <v>81</v>
      </c>
      <c r="D79" s="84" t="s">
        <v>285</v>
      </c>
      <c r="E79" s="85" t="s">
        <v>286</v>
      </c>
      <c r="F79" s="83">
        <v>6</v>
      </c>
      <c r="G79" s="86" t="s">
        <v>198</v>
      </c>
      <c r="H79" s="87">
        <v>1.6</v>
      </c>
      <c r="I79" s="88">
        <v>102500</v>
      </c>
      <c r="J79" s="89">
        <f t="shared" si="2"/>
        <v>164000</v>
      </c>
      <c r="K79" s="89"/>
      <c r="L79" s="89">
        <f t="shared" si="3"/>
        <v>164000</v>
      </c>
      <c r="M79" s="83" t="s">
        <v>148</v>
      </c>
      <c r="N79" s="83" t="s">
        <v>131</v>
      </c>
      <c r="O79" s="86" t="s">
        <v>175</v>
      </c>
      <c r="P79" s="86" t="s">
        <v>1</v>
      </c>
    </row>
    <row r="80" spans="1:16" s="90" customFormat="1" ht="24" customHeight="1">
      <c r="A80" s="83">
        <f>IF(B80&lt;&gt;"",SUBTOTAL(3,$B$8:B80),0)</f>
        <v>73</v>
      </c>
      <c r="B80" s="83" t="s">
        <v>224</v>
      </c>
      <c r="C80" s="83" t="s">
        <v>81</v>
      </c>
      <c r="D80" s="84" t="s">
        <v>285</v>
      </c>
      <c r="E80" s="85" t="s">
        <v>286</v>
      </c>
      <c r="F80" s="83">
        <v>6</v>
      </c>
      <c r="G80" s="86" t="s">
        <v>198</v>
      </c>
      <c r="H80" s="87">
        <v>4</v>
      </c>
      <c r="I80" s="88">
        <v>102500</v>
      </c>
      <c r="J80" s="89">
        <f t="shared" si="2"/>
        <v>410000</v>
      </c>
      <c r="K80" s="89"/>
      <c r="L80" s="89">
        <f t="shared" si="3"/>
        <v>410000</v>
      </c>
      <c r="M80" s="83" t="s">
        <v>148</v>
      </c>
      <c r="N80" s="83" t="s">
        <v>132</v>
      </c>
      <c r="O80" s="86" t="s">
        <v>175</v>
      </c>
      <c r="P80" s="86" t="s">
        <v>1</v>
      </c>
    </row>
    <row r="81" spans="1:16" s="90" customFormat="1" ht="24" customHeight="1">
      <c r="A81" s="83">
        <f>IF(B81&lt;&gt;"",SUBTOTAL(3,$B$8:B81),0)</f>
        <v>74</v>
      </c>
      <c r="B81" s="83" t="s">
        <v>72</v>
      </c>
      <c r="C81" s="83" t="s">
        <v>44</v>
      </c>
      <c r="D81" s="84" t="s">
        <v>111</v>
      </c>
      <c r="E81" s="85" t="s">
        <v>112</v>
      </c>
      <c r="F81" s="83">
        <v>6</v>
      </c>
      <c r="G81" s="86" t="s">
        <v>199</v>
      </c>
      <c r="H81" s="87">
        <v>45</v>
      </c>
      <c r="I81" s="88">
        <v>102500</v>
      </c>
      <c r="J81" s="89">
        <f t="shared" si="2"/>
        <v>4612500</v>
      </c>
      <c r="K81" s="89"/>
      <c r="L81" s="89">
        <f t="shared" si="3"/>
        <v>4612500</v>
      </c>
      <c r="M81" s="83" t="s">
        <v>149</v>
      </c>
      <c r="N81" s="83" t="s">
        <v>130</v>
      </c>
      <c r="O81" s="86" t="s">
        <v>176</v>
      </c>
      <c r="P81" s="86" t="s">
        <v>1</v>
      </c>
    </row>
    <row r="82" spans="1:16" s="90" customFormat="1" ht="24" customHeight="1">
      <c r="A82" s="83">
        <f>IF(B82&lt;&gt;"",SUBTOTAL(3,$B$8:B82),0)</f>
        <v>75</v>
      </c>
      <c r="B82" s="83" t="s">
        <v>72</v>
      </c>
      <c r="C82" s="83" t="s">
        <v>44</v>
      </c>
      <c r="D82" s="84" t="s">
        <v>111</v>
      </c>
      <c r="E82" s="85" t="s">
        <v>112</v>
      </c>
      <c r="F82" s="83">
        <v>6</v>
      </c>
      <c r="G82" s="86" t="s">
        <v>199</v>
      </c>
      <c r="H82" s="87">
        <v>2.6</v>
      </c>
      <c r="I82" s="88">
        <v>102500</v>
      </c>
      <c r="J82" s="89">
        <f t="shared" si="2"/>
        <v>266500</v>
      </c>
      <c r="K82" s="89"/>
      <c r="L82" s="89">
        <f t="shared" si="3"/>
        <v>266500</v>
      </c>
      <c r="M82" s="83" t="s">
        <v>149</v>
      </c>
      <c r="N82" s="83" t="s">
        <v>131</v>
      </c>
      <c r="O82" s="86" t="s">
        <v>176</v>
      </c>
      <c r="P82" s="86" t="s">
        <v>1</v>
      </c>
    </row>
    <row r="83" spans="1:16" s="90" customFormat="1" ht="24" customHeight="1">
      <c r="A83" s="83">
        <f>IF(B83&lt;&gt;"",SUBTOTAL(3,$B$8:B83),0)</f>
        <v>76</v>
      </c>
      <c r="B83" s="83" t="s">
        <v>72</v>
      </c>
      <c r="C83" s="83" t="s">
        <v>44</v>
      </c>
      <c r="D83" s="84" t="s">
        <v>111</v>
      </c>
      <c r="E83" s="85" t="s">
        <v>112</v>
      </c>
      <c r="F83" s="83">
        <v>6</v>
      </c>
      <c r="G83" s="86" t="s">
        <v>199</v>
      </c>
      <c r="H83" s="87">
        <v>6.4</v>
      </c>
      <c r="I83" s="88">
        <v>102500</v>
      </c>
      <c r="J83" s="89">
        <f t="shared" si="2"/>
        <v>656000</v>
      </c>
      <c r="K83" s="89"/>
      <c r="L83" s="89">
        <f t="shared" si="3"/>
        <v>656000</v>
      </c>
      <c r="M83" s="83" t="s">
        <v>149</v>
      </c>
      <c r="N83" s="83" t="s">
        <v>132</v>
      </c>
      <c r="O83" s="86" t="s">
        <v>176</v>
      </c>
      <c r="P83" s="86" t="s">
        <v>1</v>
      </c>
    </row>
    <row r="84" spans="1:16" s="90" customFormat="1" ht="24" customHeight="1">
      <c r="A84" s="83">
        <f>IF(B84&lt;&gt;"",SUBTOTAL(3,$B$8:B84),0)</f>
        <v>77</v>
      </c>
      <c r="B84" s="83" t="s">
        <v>225</v>
      </c>
      <c r="C84" s="83" t="s">
        <v>81</v>
      </c>
      <c r="D84" s="84" t="s">
        <v>55</v>
      </c>
      <c r="E84" s="85" t="s">
        <v>287</v>
      </c>
      <c r="F84" s="83">
        <v>6</v>
      </c>
      <c r="G84" s="86" t="s">
        <v>199</v>
      </c>
      <c r="H84" s="87">
        <v>30</v>
      </c>
      <c r="I84" s="88">
        <v>102500</v>
      </c>
      <c r="J84" s="89">
        <f t="shared" si="2"/>
        <v>3075000</v>
      </c>
      <c r="K84" s="89"/>
      <c r="L84" s="89">
        <f t="shared" si="3"/>
        <v>3075000</v>
      </c>
      <c r="M84" s="83" t="s">
        <v>149</v>
      </c>
      <c r="N84" s="83" t="s">
        <v>130</v>
      </c>
      <c r="O84" s="86" t="s">
        <v>176</v>
      </c>
      <c r="P84" s="86" t="s">
        <v>1</v>
      </c>
    </row>
    <row r="85" spans="1:16" s="90" customFormat="1" ht="24" customHeight="1">
      <c r="A85" s="83">
        <f>IF(B85&lt;&gt;"",SUBTOTAL(3,$B$8:B85),0)</f>
        <v>78</v>
      </c>
      <c r="B85" s="83" t="s">
        <v>225</v>
      </c>
      <c r="C85" s="83" t="s">
        <v>81</v>
      </c>
      <c r="D85" s="84" t="s">
        <v>55</v>
      </c>
      <c r="E85" s="85" t="s">
        <v>287</v>
      </c>
      <c r="F85" s="83">
        <v>6</v>
      </c>
      <c r="G85" s="86" t="s">
        <v>199</v>
      </c>
      <c r="H85" s="87">
        <v>3.6</v>
      </c>
      <c r="I85" s="88">
        <v>102500</v>
      </c>
      <c r="J85" s="89">
        <f t="shared" si="2"/>
        <v>369000</v>
      </c>
      <c r="K85" s="89"/>
      <c r="L85" s="89">
        <f t="shared" si="3"/>
        <v>369000</v>
      </c>
      <c r="M85" s="83" t="s">
        <v>149</v>
      </c>
      <c r="N85" s="83" t="s">
        <v>131</v>
      </c>
      <c r="O85" s="86" t="s">
        <v>176</v>
      </c>
      <c r="P85" s="86" t="s">
        <v>1</v>
      </c>
    </row>
    <row r="86" spans="1:16" s="90" customFormat="1" ht="24" customHeight="1">
      <c r="A86" s="83">
        <f>IF(B86&lt;&gt;"",SUBTOTAL(3,$B$8:B86),0)</f>
        <v>79</v>
      </c>
      <c r="B86" s="83" t="s">
        <v>225</v>
      </c>
      <c r="C86" s="83" t="s">
        <v>81</v>
      </c>
      <c r="D86" s="84" t="s">
        <v>55</v>
      </c>
      <c r="E86" s="85" t="s">
        <v>287</v>
      </c>
      <c r="F86" s="83">
        <v>6</v>
      </c>
      <c r="G86" s="86" t="s">
        <v>199</v>
      </c>
      <c r="H86" s="87">
        <v>8.9</v>
      </c>
      <c r="I86" s="88">
        <v>102500</v>
      </c>
      <c r="J86" s="89">
        <f t="shared" si="2"/>
        <v>912250</v>
      </c>
      <c r="K86" s="89"/>
      <c r="L86" s="89">
        <f t="shared" si="3"/>
        <v>912250</v>
      </c>
      <c r="M86" s="83" t="s">
        <v>149</v>
      </c>
      <c r="N86" s="83" t="s">
        <v>132</v>
      </c>
      <c r="O86" s="86" t="s">
        <v>176</v>
      </c>
      <c r="P86" s="86" t="s">
        <v>1</v>
      </c>
    </row>
    <row r="87" spans="1:16" s="90" customFormat="1" ht="24" customHeight="1">
      <c r="A87" s="83">
        <f>IF(B87&lt;&gt;"",SUBTOTAL(3,$B$8:B87),0)</f>
        <v>80</v>
      </c>
      <c r="B87" s="83" t="s">
        <v>226</v>
      </c>
      <c r="C87" s="83" t="s">
        <v>44</v>
      </c>
      <c r="D87" s="84" t="s">
        <v>55</v>
      </c>
      <c r="E87" s="85" t="s">
        <v>121</v>
      </c>
      <c r="F87" s="83">
        <v>6</v>
      </c>
      <c r="G87" s="86" t="s">
        <v>190</v>
      </c>
      <c r="H87" s="87">
        <v>45</v>
      </c>
      <c r="I87" s="88">
        <v>102500</v>
      </c>
      <c r="J87" s="89">
        <f t="shared" si="2"/>
        <v>4612500</v>
      </c>
      <c r="K87" s="89"/>
      <c r="L87" s="89">
        <f t="shared" si="3"/>
        <v>4612500</v>
      </c>
      <c r="M87" s="83" t="s">
        <v>348</v>
      </c>
      <c r="N87" s="83" t="s">
        <v>130</v>
      </c>
      <c r="O87" s="86" t="s">
        <v>390</v>
      </c>
      <c r="P87" s="86" t="s">
        <v>1</v>
      </c>
    </row>
    <row r="88" spans="1:16" s="90" customFormat="1" ht="24" customHeight="1">
      <c r="A88" s="83">
        <f>IF(B88&lt;&gt;"",SUBTOTAL(3,$B$8:B88),0)</f>
        <v>81</v>
      </c>
      <c r="B88" s="83" t="s">
        <v>226</v>
      </c>
      <c r="C88" s="83" t="s">
        <v>44</v>
      </c>
      <c r="D88" s="84" t="s">
        <v>55</v>
      </c>
      <c r="E88" s="85" t="s">
        <v>121</v>
      </c>
      <c r="F88" s="83">
        <v>6</v>
      </c>
      <c r="G88" s="86" t="s">
        <v>190</v>
      </c>
      <c r="H88" s="87">
        <v>0.8</v>
      </c>
      <c r="I88" s="88">
        <v>102500</v>
      </c>
      <c r="J88" s="89">
        <f t="shared" si="2"/>
        <v>82000</v>
      </c>
      <c r="K88" s="89"/>
      <c r="L88" s="89">
        <f t="shared" si="3"/>
        <v>82000</v>
      </c>
      <c r="M88" s="83" t="s">
        <v>348</v>
      </c>
      <c r="N88" s="83" t="s">
        <v>131</v>
      </c>
      <c r="O88" s="86" t="s">
        <v>390</v>
      </c>
      <c r="P88" s="86" t="s">
        <v>1</v>
      </c>
    </row>
    <row r="89" spans="1:16" s="90" customFormat="1" ht="24" customHeight="1">
      <c r="A89" s="83">
        <f>IF(B89&lt;&gt;"",SUBTOTAL(3,$B$8:B89),0)</f>
        <v>82</v>
      </c>
      <c r="B89" s="83" t="s">
        <v>226</v>
      </c>
      <c r="C89" s="83" t="s">
        <v>44</v>
      </c>
      <c r="D89" s="84" t="s">
        <v>55</v>
      </c>
      <c r="E89" s="85" t="s">
        <v>121</v>
      </c>
      <c r="F89" s="83">
        <v>6</v>
      </c>
      <c r="G89" s="86" t="s">
        <v>190</v>
      </c>
      <c r="H89" s="87">
        <v>2</v>
      </c>
      <c r="I89" s="88">
        <v>102500</v>
      </c>
      <c r="J89" s="89">
        <f t="shared" si="2"/>
        <v>205000</v>
      </c>
      <c r="K89" s="89"/>
      <c r="L89" s="89">
        <f t="shared" si="3"/>
        <v>205000</v>
      </c>
      <c r="M89" s="83" t="s">
        <v>348</v>
      </c>
      <c r="N89" s="83" t="s">
        <v>132</v>
      </c>
      <c r="O89" s="86" t="s">
        <v>390</v>
      </c>
      <c r="P89" s="86" t="s">
        <v>1</v>
      </c>
    </row>
    <row r="90" spans="1:16" s="90" customFormat="1" ht="24" customHeight="1">
      <c r="A90" s="83">
        <f>IF(B90&lt;&gt;"",SUBTOTAL(3,$B$8:B90),0)</f>
        <v>83</v>
      </c>
      <c r="B90" s="83" t="s">
        <v>227</v>
      </c>
      <c r="C90" s="83" t="s">
        <v>44</v>
      </c>
      <c r="D90" s="84" t="s">
        <v>288</v>
      </c>
      <c r="E90" s="85" t="s">
        <v>118</v>
      </c>
      <c r="F90" s="83">
        <v>6</v>
      </c>
      <c r="G90" s="86" t="s">
        <v>289</v>
      </c>
      <c r="H90" s="87">
        <v>45</v>
      </c>
      <c r="I90" s="88">
        <v>102500</v>
      </c>
      <c r="J90" s="89">
        <f t="shared" si="2"/>
        <v>4612500</v>
      </c>
      <c r="K90" s="89"/>
      <c r="L90" s="89">
        <f t="shared" si="3"/>
        <v>4612500</v>
      </c>
      <c r="M90" s="83" t="s">
        <v>349</v>
      </c>
      <c r="N90" s="83" t="s">
        <v>130</v>
      </c>
      <c r="O90" s="86" t="s">
        <v>391</v>
      </c>
      <c r="P90" s="86" t="s">
        <v>1</v>
      </c>
    </row>
    <row r="91" spans="1:16" s="90" customFormat="1" ht="24" customHeight="1">
      <c r="A91" s="83">
        <f>IF(B91&lt;&gt;"",SUBTOTAL(3,$B$8:B91),0)</f>
        <v>84</v>
      </c>
      <c r="B91" s="83" t="s">
        <v>227</v>
      </c>
      <c r="C91" s="83" t="s">
        <v>44</v>
      </c>
      <c r="D91" s="84" t="s">
        <v>288</v>
      </c>
      <c r="E91" s="85" t="s">
        <v>118</v>
      </c>
      <c r="F91" s="83">
        <v>6</v>
      </c>
      <c r="G91" s="86" t="s">
        <v>289</v>
      </c>
      <c r="H91" s="87">
        <v>1.3</v>
      </c>
      <c r="I91" s="88">
        <v>102500</v>
      </c>
      <c r="J91" s="89">
        <f t="shared" si="2"/>
        <v>133250</v>
      </c>
      <c r="K91" s="89"/>
      <c r="L91" s="89">
        <f t="shared" si="3"/>
        <v>133250</v>
      </c>
      <c r="M91" s="83" t="s">
        <v>349</v>
      </c>
      <c r="N91" s="83" t="s">
        <v>131</v>
      </c>
      <c r="O91" s="86" t="s">
        <v>391</v>
      </c>
      <c r="P91" s="86" t="s">
        <v>1</v>
      </c>
    </row>
    <row r="92" spans="1:16" s="90" customFormat="1" ht="24" customHeight="1">
      <c r="A92" s="83">
        <f>IF(B92&lt;&gt;"",SUBTOTAL(3,$B$8:B92),0)</f>
        <v>85</v>
      </c>
      <c r="B92" s="83" t="s">
        <v>227</v>
      </c>
      <c r="C92" s="83" t="s">
        <v>44</v>
      </c>
      <c r="D92" s="84" t="s">
        <v>288</v>
      </c>
      <c r="E92" s="85" t="s">
        <v>118</v>
      </c>
      <c r="F92" s="83">
        <v>6</v>
      </c>
      <c r="G92" s="86" t="s">
        <v>289</v>
      </c>
      <c r="H92" s="87">
        <v>3.2</v>
      </c>
      <c r="I92" s="88">
        <v>102500</v>
      </c>
      <c r="J92" s="89">
        <f t="shared" si="2"/>
        <v>328000</v>
      </c>
      <c r="K92" s="89"/>
      <c r="L92" s="89">
        <f t="shared" si="3"/>
        <v>328000</v>
      </c>
      <c r="M92" s="83" t="s">
        <v>349</v>
      </c>
      <c r="N92" s="83" t="s">
        <v>132</v>
      </c>
      <c r="O92" s="86" t="s">
        <v>391</v>
      </c>
      <c r="P92" s="86" t="s">
        <v>1</v>
      </c>
    </row>
    <row r="93" spans="1:16" s="90" customFormat="1" ht="24" customHeight="1">
      <c r="A93" s="83">
        <f>IF(B93&lt;&gt;"",SUBTOTAL(3,$B$8:B93),0)</f>
        <v>86</v>
      </c>
      <c r="B93" s="83" t="s">
        <v>80</v>
      </c>
      <c r="C93" s="83" t="s">
        <v>44</v>
      </c>
      <c r="D93" s="84" t="s">
        <v>83</v>
      </c>
      <c r="E93" s="85" t="s">
        <v>128</v>
      </c>
      <c r="F93" s="83">
        <v>6</v>
      </c>
      <c r="G93" s="86" t="s">
        <v>204</v>
      </c>
      <c r="H93" s="87">
        <v>45</v>
      </c>
      <c r="I93" s="88">
        <v>102500</v>
      </c>
      <c r="J93" s="89">
        <f t="shared" si="2"/>
        <v>4612500</v>
      </c>
      <c r="K93" s="89"/>
      <c r="L93" s="89">
        <f t="shared" si="3"/>
        <v>4612500</v>
      </c>
      <c r="M93" s="83" t="s">
        <v>159</v>
      </c>
      <c r="N93" s="83" t="s">
        <v>130</v>
      </c>
      <c r="O93" s="86" t="s">
        <v>186</v>
      </c>
      <c r="P93" s="86" t="s">
        <v>1</v>
      </c>
    </row>
    <row r="94" spans="1:16" s="90" customFormat="1" ht="24" customHeight="1">
      <c r="A94" s="83">
        <f>IF(B94&lt;&gt;"",SUBTOTAL(3,$B$8:B94),0)</f>
        <v>87</v>
      </c>
      <c r="B94" s="83" t="s">
        <v>80</v>
      </c>
      <c r="C94" s="83" t="s">
        <v>44</v>
      </c>
      <c r="D94" s="84" t="s">
        <v>83</v>
      </c>
      <c r="E94" s="85" t="s">
        <v>128</v>
      </c>
      <c r="F94" s="83">
        <v>6</v>
      </c>
      <c r="G94" s="86" t="s">
        <v>204</v>
      </c>
      <c r="H94" s="87">
        <v>1.8</v>
      </c>
      <c r="I94" s="88">
        <v>102500</v>
      </c>
      <c r="J94" s="89">
        <f t="shared" si="2"/>
        <v>184500</v>
      </c>
      <c r="K94" s="89"/>
      <c r="L94" s="89">
        <f t="shared" si="3"/>
        <v>184500</v>
      </c>
      <c r="M94" s="83" t="s">
        <v>159</v>
      </c>
      <c r="N94" s="83" t="s">
        <v>131</v>
      </c>
      <c r="O94" s="86" t="s">
        <v>186</v>
      </c>
      <c r="P94" s="86" t="s">
        <v>1</v>
      </c>
    </row>
    <row r="95" spans="1:16" s="90" customFormat="1" ht="24" customHeight="1">
      <c r="A95" s="83">
        <f>IF(B95&lt;&gt;"",SUBTOTAL(3,$B$8:B95),0)</f>
        <v>88</v>
      </c>
      <c r="B95" s="83" t="s">
        <v>80</v>
      </c>
      <c r="C95" s="83" t="s">
        <v>44</v>
      </c>
      <c r="D95" s="84" t="s">
        <v>83</v>
      </c>
      <c r="E95" s="85" t="s">
        <v>128</v>
      </c>
      <c r="F95" s="83">
        <v>6</v>
      </c>
      <c r="G95" s="86" t="s">
        <v>204</v>
      </c>
      <c r="H95" s="87">
        <v>4.5</v>
      </c>
      <c r="I95" s="88">
        <v>102500</v>
      </c>
      <c r="J95" s="89">
        <f t="shared" si="2"/>
        <v>461250</v>
      </c>
      <c r="K95" s="89"/>
      <c r="L95" s="89">
        <f t="shared" si="3"/>
        <v>461250</v>
      </c>
      <c r="M95" s="83" t="s">
        <v>159</v>
      </c>
      <c r="N95" s="83" t="s">
        <v>132</v>
      </c>
      <c r="O95" s="86" t="s">
        <v>186</v>
      </c>
      <c r="P95" s="86" t="s">
        <v>1</v>
      </c>
    </row>
    <row r="96" spans="1:16" s="90" customFormat="1" ht="24" customHeight="1">
      <c r="A96" s="83">
        <f>IF(B96&lt;&gt;"",SUBTOTAL(3,$B$8:B96),0)</f>
        <v>89</v>
      </c>
      <c r="B96" s="83" t="s">
        <v>228</v>
      </c>
      <c r="C96" s="83" t="s">
        <v>44</v>
      </c>
      <c r="D96" s="84" t="s">
        <v>290</v>
      </c>
      <c r="E96" s="85" t="s">
        <v>291</v>
      </c>
      <c r="F96" s="83">
        <v>7</v>
      </c>
      <c r="G96" s="86" t="s">
        <v>292</v>
      </c>
      <c r="H96" s="87">
        <v>45</v>
      </c>
      <c r="I96" s="88">
        <v>102500</v>
      </c>
      <c r="J96" s="89">
        <f t="shared" si="2"/>
        <v>4612500</v>
      </c>
      <c r="K96" s="89"/>
      <c r="L96" s="89">
        <f t="shared" si="3"/>
        <v>4612500</v>
      </c>
      <c r="M96" s="83" t="s">
        <v>350</v>
      </c>
      <c r="N96" s="83" t="s">
        <v>130</v>
      </c>
      <c r="O96" s="86" t="s">
        <v>392</v>
      </c>
      <c r="P96" s="86" t="s">
        <v>1</v>
      </c>
    </row>
    <row r="97" spans="1:16" s="90" customFormat="1" ht="24" customHeight="1">
      <c r="A97" s="83">
        <f>IF(B97&lt;&gt;"",SUBTOTAL(3,$B$8:B97),0)</f>
        <v>90</v>
      </c>
      <c r="B97" s="83" t="s">
        <v>228</v>
      </c>
      <c r="C97" s="83" t="s">
        <v>44</v>
      </c>
      <c r="D97" s="84" t="s">
        <v>290</v>
      </c>
      <c r="E97" s="85" t="s">
        <v>291</v>
      </c>
      <c r="F97" s="83">
        <v>7</v>
      </c>
      <c r="G97" s="86" t="s">
        <v>292</v>
      </c>
      <c r="H97" s="87">
        <v>0.8</v>
      </c>
      <c r="I97" s="88">
        <v>102500</v>
      </c>
      <c r="J97" s="89">
        <f t="shared" si="2"/>
        <v>82000</v>
      </c>
      <c r="K97" s="89"/>
      <c r="L97" s="89">
        <f t="shared" si="3"/>
        <v>82000</v>
      </c>
      <c r="M97" s="83" t="s">
        <v>350</v>
      </c>
      <c r="N97" s="83" t="s">
        <v>131</v>
      </c>
      <c r="O97" s="86" t="s">
        <v>392</v>
      </c>
      <c r="P97" s="86" t="s">
        <v>1</v>
      </c>
    </row>
    <row r="98" spans="1:16" s="90" customFormat="1" ht="24" customHeight="1">
      <c r="A98" s="83">
        <f>IF(B98&lt;&gt;"",SUBTOTAL(3,$B$8:B98),0)</f>
        <v>91</v>
      </c>
      <c r="B98" s="83" t="s">
        <v>228</v>
      </c>
      <c r="C98" s="83" t="s">
        <v>44</v>
      </c>
      <c r="D98" s="84" t="s">
        <v>290</v>
      </c>
      <c r="E98" s="85" t="s">
        <v>291</v>
      </c>
      <c r="F98" s="83">
        <v>7</v>
      </c>
      <c r="G98" s="86" t="s">
        <v>292</v>
      </c>
      <c r="H98" s="87">
        <v>2.1</v>
      </c>
      <c r="I98" s="88">
        <v>102500</v>
      </c>
      <c r="J98" s="89">
        <f t="shared" si="2"/>
        <v>215250</v>
      </c>
      <c r="K98" s="89"/>
      <c r="L98" s="89">
        <f t="shared" si="3"/>
        <v>215250</v>
      </c>
      <c r="M98" s="83" t="s">
        <v>350</v>
      </c>
      <c r="N98" s="83" t="s">
        <v>132</v>
      </c>
      <c r="O98" s="86" t="s">
        <v>392</v>
      </c>
      <c r="P98" s="86" t="s">
        <v>1</v>
      </c>
    </row>
    <row r="99" spans="1:16" s="90" customFormat="1" ht="24" customHeight="1">
      <c r="A99" s="83">
        <f>IF(B99&lt;&gt;"",SUBTOTAL(3,$B$8:B99),0)</f>
        <v>92</v>
      </c>
      <c r="B99" s="83" t="s">
        <v>229</v>
      </c>
      <c r="C99" s="83" t="s">
        <v>81</v>
      </c>
      <c r="D99" s="84" t="s">
        <v>111</v>
      </c>
      <c r="E99" s="85" t="s">
        <v>293</v>
      </c>
      <c r="F99" s="83">
        <v>7</v>
      </c>
      <c r="G99" s="86" t="s">
        <v>292</v>
      </c>
      <c r="H99" s="87">
        <v>30</v>
      </c>
      <c r="I99" s="88">
        <v>102500</v>
      </c>
      <c r="J99" s="89">
        <f t="shared" si="2"/>
        <v>3075000</v>
      </c>
      <c r="K99" s="89"/>
      <c r="L99" s="89">
        <f t="shared" si="3"/>
        <v>3075000</v>
      </c>
      <c r="M99" s="83" t="s">
        <v>351</v>
      </c>
      <c r="N99" s="83" t="s">
        <v>130</v>
      </c>
      <c r="O99" s="86" t="s">
        <v>393</v>
      </c>
      <c r="P99" s="86" t="s">
        <v>1</v>
      </c>
    </row>
    <row r="100" spans="1:16" s="90" customFormat="1" ht="24" customHeight="1">
      <c r="A100" s="83">
        <f>IF(B100&lt;&gt;"",SUBTOTAL(3,$B$8:B100),0)</f>
        <v>93</v>
      </c>
      <c r="B100" s="83" t="s">
        <v>229</v>
      </c>
      <c r="C100" s="83" t="s">
        <v>81</v>
      </c>
      <c r="D100" s="84" t="s">
        <v>111</v>
      </c>
      <c r="E100" s="85" t="s">
        <v>293</v>
      </c>
      <c r="F100" s="83">
        <v>7</v>
      </c>
      <c r="G100" s="86" t="s">
        <v>292</v>
      </c>
      <c r="H100" s="87">
        <v>3</v>
      </c>
      <c r="I100" s="88">
        <v>102500</v>
      </c>
      <c r="J100" s="89">
        <f t="shared" si="2"/>
        <v>307500</v>
      </c>
      <c r="K100" s="89"/>
      <c r="L100" s="89">
        <f t="shared" si="3"/>
        <v>307500</v>
      </c>
      <c r="M100" s="83" t="s">
        <v>351</v>
      </c>
      <c r="N100" s="83" t="s">
        <v>131</v>
      </c>
      <c r="O100" s="86" t="s">
        <v>393</v>
      </c>
      <c r="P100" s="86" t="s">
        <v>1</v>
      </c>
    </row>
    <row r="101" spans="1:16" s="90" customFormat="1" ht="24" customHeight="1">
      <c r="A101" s="83">
        <f>IF(B101&lt;&gt;"",SUBTOTAL(3,$B$8:B101),0)</f>
        <v>94</v>
      </c>
      <c r="B101" s="83" t="s">
        <v>229</v>
      </c>
      <c r="C101" s="83" t="s">
        <v>81</v>
      </c>
      <c r="D101" s="84" t="s">
        <v>111</v>
      </c>
      <c r="E101" s="85" t="s">
        <v>293</v>
      </c>
      <c r="F101" s="83">
        <v>7</v>
      </c>
      <c r="G101" s="86" t="s">
        <v>292</v>
      </c>
      <c r="H101" s="87">
        <v>7.5</v>
      </c>
      <c r="I101" s="88">
        <v>102500</v>
      </c>
      <c r="J101" s="89">
        <f t="shared" si="2"/>
        <v>768750</v>
      </c>
      <c r="K101" s="89"/>
      <c r="L101" s="89">
        <f t="shared" si="3"/>
        <v>768750</v>
      </c>
      <c r="M101" s="83" t="s">
        <v>351</v>
      </c>
      <c r="N101" s="83" t="s">
        <v>132</v>
      </c>
      <c r="O101" s="86" t="s">
        <v>393</v>
      </c>
      <c r="P101" s="86" t="s">
        <v>1</v>
      </c>
    </row>
    <row r="102" spans="1:16" s="90" customFormat="1" ht="24" customHeight="1">
      <c r="A102" s="83">
        <f>IF(B102&lt;&gt;"",SUBTOTAL(3,$B$8:B102),0)</f>
        <v>95</v>
      </c>
      <c r="B102" s="83" t="s">
        <v>230</v>
      </c>
      <c r="C102" s="83" t="s">
        <v>81</v>
      </c>
      <c r="D102" s="84" t="s">
        <v>294</v>
      </c>
      <c r="E102" s="85" t="s">
        <v>295</v>
      </c>
      <c r="F102" s="83">
        <v>7</v>
      </c>
      <c r="G102" s="86" t="s">
        <v>292</v>
      </c>
      <c r="H102" s="87">
        <v>30</v>
      </c>
      <c r="I102" s="88">
        <v>102500</v>
      </c>
      <c r="J102" s="89">
        <f t="shared" si="2"/>
        <v>3075000</v>
      </c>
      <c r="K102" s="89"/>
      <c r="L102" s="89">
        <f t="shared" si="3"/>
        <v>3075000</v>
      </c>
      <c r="M102" s="83" t="s">
        <v>352</v>
      </c>
      <c r="N102" s="83" t="s">
        <v>130</v>
      </c>
      <c r="O102" s="86" t="s">
        <v>394</v>
      </c>
      <c r="P102" s="86" t="s">
        <v>1</v>
      </c>
    </row>
    <row r="103" spans="1:16" s="90" customFormat="1" ht="24" customHeight="1">
      <c r="A103" s="83">
        <f>IF(B103&lt;&gt;"",SUBTOTAL(3,$B$8:B103),0)</f>
        <v>96</v>
      </c>
      <c r="B103" s="83" t="s">
        <v>230</v>
      </c>
      <c r="C103" s="83" t="s">
        <v>81</v>
      </c>
      <c r="D103" s="84" t="s">
        <v>294</v>
      </c>
      <c r="E103" s="85" t="s">
        <v>295</v>
      </c>
      <c r="F103" s="83">
        <v>7</v>
      </c>
      <c r="G103" s="86" t="s">
        <v>292</v>
      </c>
      <c r="H103" s="87">
        <v>3</v>
      </c>
      <c r="I103" s="88">
        <v>102500</v>
      </c>
      <c r="J103" s="89">
        <f t="shared" si="2"/>
        <v>307500</v>
      </c>
      <c r="K103" s="89"/>
      <c r="L103" s="89">
        <f t="shared" si="3"/>
        <v>307500</v>
      </c>
      <c r="M103" s="83" t="s">
        <v>352</v>
      </c>
      <c r="N103" s="83" t="s">
        <v>131</v>
      </c>
      <c r="O103" s="86" t="s">
        <v>394</v>
      </c>
      <c r="P103" s="86" t="s">
        <v>1</v>
      </c>
    </row>
    <row r="104" spans="1:16" s="90" customFormat="1" ht="24" customHeight="1">
      <c r="A104" s="83">
        <f>IF(B104&lt;&gt;"",SUBTOTAL(3,$B$8:B104),0)</f>
        <v>97</v>
      </c>
      <c r="B104" s="83" t="s">
        <v>230</v>
      </c>
      <c r="C104" s="83" t="s">
        <v>81</v>
      </c>
      <c r="D104" s="84" t="s">
        <v>294</v>
      </c>
      <c r="E104" s="85" t="s">
        <v>295</v>
      </c>
      <c r="F104" s="83">
        <v>7</v>
      </c>
      <c r="G104" s="86" t="s">
        <v>292</v>
      </c>
      <c r="H104" s="87">
        <v>7.5</v>
      </c>
      <c r="I104" s="88">
        <v>102500</v>
      </c>
      <c r="J104" s="89">
        <f t="shared" si="2"/>
        <v>768750</v>
      </c>
      <c r="K104" s="89"/>
      <c r="L104" s="89">
        <f t="shared" si="3"/>
        <v>768750</v>
      </c>
      <c r="M104" s="83" t="s">
        <v>352</v>
      </c>
      <c r="N104" s="83" t="s">
        <v>132</v>
      </c>
      <c r="O104" s="86" t="s">
        <v>394</v>
      </c>
      <c r="P104" s="86" t="s">
        <v>1</v>
      </c>
    </row>
    <row r="105" spans="1:16" s="90" customFormat="1" ht="24" customHeight="1">
      <c r="A105" s="83">
        <f>IF(B105&lt;&gt;"",SUBTOTAL(3,$B$8:B105),0)</f>
        <v>98</v>
      </c>
      <c r="B105" s="83" t="s">
        <v>231</v>
      </c>
      <c r="C105" s="83" t="s">
        <v>44</v>
      </c>
      <c r="D105" s="84" t="s">
        <v>296</v>
      </c>
      <c r="E105" s="85" t="s">
        <v>295</v>
      </c>
      <c r="F105" s="83">
        <v>7</v>
      </c>
      <c r="G105" s="86" t="s">
        <v>187</v>
      </c>
      <c r="H105" s="87">
        <v>67.5</v>
      </c>
      <c r="I105" s="88">
        <v>102500</v>
      </c>
      <c r="J105" s="89">
        <f t="shared" si="2"/>
        <v>6918750</v>
      </c>
      <c r="K105" s="89"/>
      <c r="L105" s="89">
        <f t="shared" si="3"/>
        <v>6918750</v>
      </c>
      <c r="M105" s="83" t="s">
        <v>129</v>
      </c>
      <c r="N105" s="83" t="s">
        <v>130</v>
      </c>
      <c r="O105" s="86" t="s">
        <v>160</v>
      </c>
      <c r="P105" s="86" t="s">
        <v>1</v>
      </c>
    </row>
    <row r="106" spans="1:16" s="90" customFormat="1" ht="24" customHeight="1">
      <c r="A106" s="83">
        <f>IF(B106&lt;&gt;"",SUBTOTAL(3,$B$8:B106),0)</f>
        <v>99</v>
      </c>
      <c r="B106" s="83" t="s">
        <v>231</v>
      </c>
      <c r="C106" s="83" t="s">
        <v>44</v>
      </c>
      <c r="D106" s="84" t="s">
        <v>296</v>
      </c>
      <c r="E106" s="85" t="s">
        <v>295</v>
      </c>
      <c r="F106" s="83">
        <v>7</v>
      </c>
      <c r="G106" s="86" t="s">
        <v>187</v>
      </c>
      <c r="H106" s="87">
        <v>67.5</v>
      </c>
      <c r="I106" s="88">
        <v>102500</v>
      </c>
      <c r="J106" s="89">
        <f t="shared" si="2"/>
        <v>6918750</v>
      </c>
      <c r="K106" s="89"/>
      <c r="L106" s="89">
        <f t="shared" si="3"/>
        <v>6918750</v>
      </c>
      <c r="M106" s="83" t="s">
        <v>129</v>
      </c>
      <c r="N106" s="83" t="s">
        <v>130</v>
      </c>
      <c r="O106" s="86" t="s">
        <v>160</v>
      </c>
      <c r="P106" s="86" t="s">
        <v>1</v>
      </c>
    </row>
    <row r="107" spans="1:16" s="90" customFormat="1" ht="24" customHeight="1">
      <c r="A107" s="83">
        <f>IF(B107&lt;&gt;"",SUBTOTAL(3,$B$8:B107),0)</f>
        <v>100</v>
      </c>
      <c r="B107" s="83" t="s">
        <v>231</v>
      </c>
      <c r="C107" s="83" t="s">
        <v>44</v>
      </c>
      <c r="D107" s="84" t="s">
        <v>296</v>
      </c>
      <c r="E107" s="85" t="s">
        <v>295</v>
      </c>
      <c r="F107" s="83">
        <v>7</v>
      </c>
      <c r="G107" s="86" t="s">
        <v>187</v>
      </c>
      <c r="H107" s="87">
        <v>1.4</v>
      </c>
      <c r="I107" s="88">
        <v>102500</v>
      </c>
      <c r="J107" s="89">
        <f t="shared" si="2"/>
        <v>143500</v>
      </c>
      <c r="K107" s="89"/>
      <c r="L107" s="89">
        <f t="shared" si="3"/>
        <v>143500</v>
      </c>
      <c r="M107" s="83" t="s">
        <v>129</v>
      </c>
      <c r="N107" s="83" t="s">
        <v>131</v>
      </c>
      <c r="O107" s="86" t="s">
        <v>160</v>
      </c>
      <c r="P107" s="86" t="s">
        <v>1</v>
      </c>
    </row>
    <row r="108" spans="1:16" s="90" customFormat="1" ht="24" customHeight="1">
      <c r="A108" s="83">
        <f>IF(B108&lt;&gt;"",SUBTOTAL(3,$B$8:B108),0)</f>
        <v>101</v>
      </c>
      <c r="B108" s="83" t="s">
        <v>231</v>
      </c>
      <c r="C108" s="83" t="s">
        <v>44</v>
      </c>
      <c r="D108" s="84" t="s">
        <v>296</v>
      </c>
      <c r="E108" s="85" t="s">
        <v>295</v>
      </c>
      <c r="F108" s="83">
        <v>7</v>
      </c>
      <c r="G108" s="86" t="s">
        <v>187</v>
      </c>
      <c r="H108" s="87">
        <v>1.8</v>
      </c>
      <c r="I108" s="88">
        <v>102500</v>
      </c>
      <c r="J108" s="89">
        <f t="shared" si="2"/>
        <v>184500</v>
      </c>
      <c r="K108" s="89"/>
      <c r="L108" s="89">
        <f t="shared" si="3"/>
        <v>184500</v>
      </c>
      <c r="M108" s="83" t="s">
        <v>129</v>
      </c>
      <c r="N108" s="83" t="s">
        <v>131</v>
      </c>
      <c r="O108" s="86" t="s">
        <v>160</v>
      </c>
      <c r="P108" s="86" t="s">
        <v>1</v>
      </c>
    </row>
    <row r="109" spans="1:16" s="90" customFormat="1" ht="24" customHeight="1">
      <c r="A109" s="83">
        <f>IF(B109&lt;&gt;"",SUBTOTAL(3,$B$8:B109),0)</f>
        <v>102</v>
      </c>
      <c r="B109" s="83" t="s">
        <v>231</v>
      </c>
      <c r="C109" s="83" t="s">
        <v>44</v>
      </c>
      <c r="D109" s="84" t="s">
        <v>296</v>
      </c>
      <c r="E109" s="85" t="s">
        <v>295</v>
      </c>
      <c r="F109" s="83">
        <v>7</v>
      </c>
      <c r="G109" s="86" t="s">
        <v>187</v>
      </c>
      <c r="H109" s="87">
        <v>3.6</v>
      </c>
      <c r="I109" s="88">
        <v>102500</v>
      </c>
      <c r="J109" s="89">
        <f t="shared" si="2"/>
        <v>369000</v>
      </c>
      <c r="K109" s="89"/>
      <c r="L109" s="89">
        <f t="shared" si="3"/>
        <v>369000</v>
      </c>
      <c r="M109" s="83" t="s">
        <v>129</v>
      </c>
      <c r="N109" s="83" t="s">
        <v>132</v>
      </c>
      <c r="O109" s="86" t="s">
        <v>160</v>
      </c>
      <c r="P109" s="86" t="s">
        <v>1</v>
      </c>
    </row>
    <row r="110" spans="1:16" s="90" customFormat="1" ht="24" customHeight="1">
      <c r="A110" s="83">
        <f>IF(B110&lt;&gt;"",SUBTOTAL(3,$B$8:B110),0)</f>
        <v>103</v>
      </c>
      <c r="B110" s="83" t="s">
        <v>231</v>
      </c>
      <c r="C110" s="83" t="s">
        <v>44</v>
      </c>
      <c r="D110" s="84" t="s">
        <v>296</v>
      </c>
      <c r="E110" s="85" t="s">
        <v>295</v>
      </c>
      <c r="F110" s="83">
        <v>7</v>
      </c>
      <c r="G110" s="86" t="s">
        <v>187</v>
      </c>
      <c r="H110" s="87">
        <v>4.5</v>
      </c>
      <c r="I110" s="88">
        <v>102500</v>
      </c>
      <c r="J110" s="89">
        <f t="shared" si="2"/>
        <v>461250</v>
      </c>
      <c r="K110" s="89"/>
      <c r="L110" s="89">
        <f t="shared" si="3"/>
        <v>461250</v>
      </c>
      <c r="M110" s="83" t="s">
        <v>129</v>
      </c>
      <c r="N110" s="83" t="s">
        <v>132</v>
      </c>
      <c r="O110" s="86" t="s">
        <v>160</v>
      </c>
      <c r="P110" s="86" t="s">
        <v>1</v>
      </c>
    </row>
    <row r="111" spans="1:16" s="90" customFormat="1" ht="24" customHeight="1">
      <c r="A111" s="83">
        <f>IF(B111&lt;&gt;"",SUBTOTAL(3,$B$8:B111),0)</f>
        <v>104</v>
      </c>
      <c r="B111" s="83" t="s">
        <v>232</v>
      </c>
      <c r="C111" s="83" t="s">
        <v>44</v>
      </c>
      <c r="D111" s="84" t="s">
        <v>297</v>
      </c>
      <c r="E111" s="85" t="s">
        <v>298</v>
      </c>
      <c r="F111" s="83">
        <v>7</v>
      </c>
      <c r="G111" s="86" t="s">
        <v>48</v>
      </c>
      <c r="H111" s="87">
        <v>67.5</v>
      </c>
      <c r="I111" s="88">
        <v>102500</v>
      </c>
      <c r="J111" s="89">
        <f t="shared" si="2"/>
        <v>6918750</v>
      </c>
      <c r="K111" s="89"/>
      <c r="L111" s="89">
        <f t="shared" si="3"/>
        <v>6918750</v>
      </c>
      <c r="M111" s="83" t="s">
        <v>150</v>
      </c>
      <c r="N111" s="83" t="s">
        <v>130</v>
      </c>
      <c r="O111" s="86" t="s">
        <v>177</v>
      </c>
      <c r="P111" s="86" t="s">
        <v>1</v>
      </c>
    </row>
    <row r="112" spans="1:16" s="90" customFormat="1" ht="24" customHeight="1">
      <c r="A112" s="83">
        <f>IF(B112&lt;&gt;"",SUBTOTAL(3,$B$8:B112),0)</f>
        <v>105</v>
      </c>
      <c r="B112" s="83" t="s">
        <v>232</v>
      </c>
      <c r="C112" s="83" t="s">
        <v>44</v>
      </c>
      <c r="D112" s="84" t="s">
        <v>297</v>
      </c>
      <c r="E112" s="85" t="s">
        <v>298</v>
      </c>
      <c r="F112" s="83">
        <v>7</v>
      </c>
      <c r="G112" s="86" t="s">
        <v>48</v>
      </c>
      <c r="H112" s="87">
        <v>0.8</v>
      </c>
      <c r="I112" s="88">
        <v>102500</v>
      </c>
      <c r="J112" s="89">
        <f t="shared" si="2"/>
        <v>82000</v>
      </c>
      <c r="K112" s="89"/>
      <c r="L112" s="89">
        <f t="shared" si="3"/>
        <v>82000</v>
      </c>
      <c r="M112" s="83" t="s">
        <v>150</v>
      </c>
      <c r="N112" s="83" t="s">
        <v>131</v>
      </c>
      <c r="O112" s="86" t="s">
        <v>177</v>
      </c>
      <c r="P112" s="86" t="s">
        <v>1</v>
      </c>
    </row>
    <row r="113" spans="1:16" s="90" customFormat="1" ht="24" customHeight="1">
      <c r="A113" s="83">
        <f>IF(B113&lt;&gt;"",SUBTOTAL(3,$B$8:B113),0)</f>
        <v>106</v>
      </c>
      <c r="B113" s="83" t="s">
        <v>232</v>
      </c>
      <c r="C113" s="83" t="s">
        <v>44</v>
      </c>
      <c r="D113" s="84" t="s">
        <v>297</v>
      </c>
      <c r="E113" s="85" t="s">
        <v>298</v>
      </c>
      <c r="F113" s="83">
        <v>7</v>
      </c>
      <c r="G113" s="86" t="s">
        <v>48</v>
      </c>
      <c r="H113" s="87">
        <v>2.1</v>
      </c>
      <c r="I113" s="88">
        <v>102500</v>
      </c>
      <c r="J113" s="89">
        <f t="shared" si="2"/>
        <v>215250</v>
      </c>
      <c r="K113" s="89"/>
      <c r="L113" s="89">
        <f t="shared" si="3"/>
        <v>215250</v>
      </c>
      <c r="M113" s="83" t="s">
        <v>150</v>
      </c>
      <c r="N113" s="83" t="s">
        <v>132</v>
      </c>
      <c r="O113" s="86" t="s">
        <v>177</v>
      </c>
      <c r="P113" s="86" t="s">
        <v>1</v>
      </c>
    </row>
    <row r="114" spans="1:16" s="90" customFormat="1" ht="24" customHeight="1">
      <c r="A114" s="83">
        <f>IF(B114&lt;&gt;"",SUBTOTAL(3,$B$8:B114),0)</f>
        <v>107</v>
      </c>
      <c r="B114" s="83" t="s">
        <v>233</v>
      </c>
      <c r="C114" s="83" t="s">
        <v>44</v>
      </c>
      <c r="D114" s="84" t="s">
        <v>299</v>
      </c>
      <c r="E114" s="85" t="s">
        <v>300</v>
      </c>
      <c r="F114" s="83">
        <v>7</v>
      </c>
      <c r="G114" s="86" t="s">
        <v>48</v>
      </c>
      <c r="H114" s="87">
        <v>55.5</v>
      </c>
      <c r="I114" s="88">
        <v>102500</v>
      </c>
      <c r="J114" s="89">
        <f t="shared" si="2"/>
        <v>5688750</v>
      </c>
      <c r="K114" s="89"/>
      <c r="L114" s="89">
        <f t="shared" si="3"/>
        <v>5688750</v>
      </c>
      <c r="M114" s="83" t="s">
        <v>353</v>
      </c>
      <c r="N114" s="83" t="s">
        <v>130</v>
      </c>
      <c r="O114" s="86" t="s">
        <v>395</v>
      </c>
      <c r="P114" s="86" t="s">
        <v>1</v>
      </c>
    </row>
    <row r="115" spans="1:16" s="90" customFormat="1" ht="24" customHeight="1">
      <c r="A115" s="83">
        <f>IF(B115&lt;&gt;"",SUBTOTAL(3,$B$8:B115),0)</f>
        <v>108</v>
      </c>
      <c r="B115" s="83" t="s">
        <v>233</v>
      </c>
      <c r="C115" s="83" t="s">
        <v>44</v>
      </c>
      <c r="D115" s="84" t="s">
        <v>299</v>
      </c>
      <c r="E115" s="85" t="s">
        <v>300</v>
      </c>
      <c r="F115" s="83">
        <v>7</v>
      </c>
      <c r="G115" s="86" t="s">
        <v>48</v>
      </c>
      <c r="H115" s="87">
        <v>1.6</v>
      </c>
      <c r="I115" s="88">
        <v>102500</v>
      </c>
      <c r="J115" s="89">
        <f t="shared" si="2"/>
        <v>164000</v>
      </c>
      <c r="K115" s="89"/>
      <c r="L115" s="89">
        <f t="shared" si="3"/>
        <v>164000</v>
      </c>
      <c r="M115" s="83" t="s">
        <v>353</v>
      </c>
      <c r="N115" s="83" t="s">
        <v>131</v>
      </c>
      <c r="O115" s="86" t="s">
        <v>395</v>
      </c>
      <c r="P115" s="86" t="s">
        <v>1</v>
      </c>
    </row>
    <row r="116" spans="1:16" s="90" customFormat="1" ht="24" customHeight="1">
      <c r="A116" s="83">
        <f>IF(B116&lt;&gt;"",SUBTOTAL(3,$B$8:B116),0)</f>
        <v>109</v>
      </c>
      <c r="B116" s="83" t="s">
        <v>233</v>
      </c>
      <c r="C116" s="83" t="s">
        <v>44</v>
      </c>
      <c r="D116" s="84" t="s">
        <v>299</v>
      </c>
      <c r="E116" s="85" t="s">
        <v>300</v>
      </c>
      <c r="F116" s="83">
        <v>7</v>
      </c>
      <c r="G116" s="86" t="s">
        <v>48</v>
      </c>
      <c r="H116" s="87">
        <v>4</v>
      </c>
      <c r="I116" s="88">
        <v>102500</v>
      </c>
      <c r="J116" s="89">
        <f t="shared" si="2"/>
        <v>410000</v>
      </c>
      <c r="K116" s="89"/>
      <c r="L116" s="89">
        <f t="shared" si="3"/>
        <v>410000</v>
      </c>
      <c r="M116" s="83" t="s">
        <v>353</v>
      </c>
      <c r="N116" s="83" t="s">
        <v>132</v>
      </c>
      <c r="O116" s="86" t="s">
        <v>395</v>
      </c>
      <c r="P116" s="86" t="s">
        <v>1</v>
      </c>
    </row>
    <row r="117" spans="1:16" s="90" customFormat="1" ht="24" customHeight="1">
      <c r="A117" s="83">
        <f>IF(B117&lt;&gt;"",SUBTOTAL(3,$B$8:B117),0)</f>
        <v>110</v>
      </c>
      <c r="B117" s="83" t="s">
        <v>234</v>
      </c>
      <c r="C117" s="83" t="s">
        <v>44</v>
      </c>
      <c r="D117" s="84" t="s">
        <v>301</v>
      </c>
      <c r="E117" s="85" t="s">
        <v>302</v>
      </c>
      <c r="F117" s="83">
        <v>7</v>
      </c>
      <c r="G117" s="86" t="s">
        <v>48</v>
      </c>
      <c r="H117" s="87">
        <v>12</v>
      </c>
      <c r="I117" s="88">
        <v>102500</v>
      </c>
      <c r="J117" s="89">
        <f t="shared" si="2"/>
        <v>1230000</v>
      </c>
      <c r="K117" s="89"/>
      <c r="L117" s="89">
        <f t="shared" si="3"/>
        <v>1230000</v>
      </c>
      <c r="M117" s="83" t="s">
        <v>353</v>
      </c>
      <c r="N117" s="83" t="s">
        <v>133</v>
      </c>
      <c r="O117" s="86" t="s">
        <v>395</v>
      </c>
      <c r="P117" s="86" t="s">
        <v>1</v>
      </c>
    </row>
    <row r="118" spans="1:16" s="90" customFormat="1" ht="24" customHeight="1">
      <c r="A118" s="83">
        <f>IF(B118&lt;&gt;"",SUBTOTAL(3,$B$8:B118),0)</f>
        <v>111</v>
      </c>
      <c r="B118" s="83" t="s">
        <v>235</v>
      </c>
      <c r="C118" s="83" t="s">
        <v>44</v>
      </c>
      <c r="D118" s="84" t="s">
        <v>303</v>
      </c>
      <c r="E118" s="85" t="s">
        <v>121</v>
      </c>
      <c r="F118" s="83">
        <v>7</v>
      </c>
      <c r="G118" s="86" t="s">
        <v>48</v>
      </c>
      <c r="H118" s="87">
        <v>12</v>
      </c>
      <c r="I118" s="88">
        <v>102500</v>
      </c>
      <c r="J118" s="89">
        <f t="shared" si="2"/>
        <v>1230000</v>
      </c>
      <c r="K118" s="89"/>
      <c r="L118" s="89">
        <f t="shared" si="3"/>
        <v>1230000</v>
      </c>
      <c r="M118" s="83" t="s">
        <v>353</v>
      </c>
      <c r="N118" s="83" t="s">
        <v>133</v>
      </c>
      <c r="O118" s="86" t="s">
        <v>395</v>
      </c>
      <c r="P118" s="86" t="s">
        <v>1</v>
      </c>
    </row>
    <row r="119" spans="1:16" s="90" customFormat="1" ht="24" customHeight="1">
      <c r="A119" s="83">
        <f>IF(B119&lt;&gt;"",SUBTOTAL(3,$B$8:B119),0)</f>
        <v>112</v>
      </c>
      <c r="B119" s="83" t="s">
        <v>236</v>
      </c>
      <c r="C119" s="83" t="s">
        <v>44</v>
      </c>
      <c r="D119" s="84" t="s">
        <v>304</v>
      </c>
      <c r="E119" s="85" t="s">
        <v>85</v>
      </c>
      <c r="F119" s="83">
        <v>7</v>
      </c>
      <c r="G119" s="86" t="s">
        <v>48</v>
      </c>
      <c r="H119" s="87">
        <v>45</v>
      </c>
      <c r="I119" s="88">
        <v>102500</v>
      </c>
      <c r="J119" s="89">
        <f t="shared" si="2"/>
        <v>4612500</v>
      </c>
      <c r="K119" s="89"/>
      <c r="L119" s="89">
        <f t="shared" si="3"/>
        <v>4612500</v>
      </c>
      <c r="M119" s="83" t="s">
        <v>354</v>
      </c>
      <c r="N119" s="83" t="s">
        <v>130</v>
      </c>
      <c r="O119" s="86" t="s">
        <v>396</v>
      </c>
      <c r="P119" s="86" t="s">
        <v>1</v>
      </c>
    </row>
    <row r="120" spans="1:16" s="90" customFormat="1" ht="24" customHeight="1">
      <c r="A120" s="83">
        <f>IF(B120&lt;&gt;"",SUBTOTAL(3,$B$8:B120),0)</f>
        <v>113</v>
      </c>
      <c r="B120" s="83" t="s">
        <v>236</v>
      </c>
      <c r="C120" s="83" t="s">
        <v>44</v>
      </c>
      <c r="D120" s="84" t="s">
        <v>304</v>
      </c>
      <c r="E120" s="85" t="s">
        <v>85</v>
      </c>
      <c r="F120" s="83">
        <v>7</v>
      </c>
      <c r="G120" s="86" t="s">
        <v>48</v>
      </c>
      <c r="H120" s="87">
        <v>2</v>
      </c>
      <c r="I120" s="88">
        <v>102500</v>
      </c>
      <c r="J120" s="89">
        <f t="shared" si="2"/>
        <v>205000</v>
      </c>
      <c r="K120" s="89"/>
      <c r="L120" s="89">
        <f t="shared" si="3"/>
        <v>205000</v>
      </c>
      <c r="M120" s="83" t="s">
        <v>354</v>
      </c>
      <c r="N120" s="83" t="s">
        <v>131</v>
      </c>
      <c r="O120" s="86" t="s">
        <v>396</v>
      </c>
      <c r="P120" s="86" t="s">
        <v>1</v>
      </c>
    </row>
    <row r="121" spans="1:16" s="90" customFormat="1" ht="24" customHeight="1">
      <c r="A121" s="83">
        <f>IF(B121&lt;&gt;"",SUBTOTAL(3,$B$8:B121),0)</f>
        <v>114</v>
      </c>
      <c r="B121" s="83" t="s">
        <v>236</v>
      </c>
      <c r="C121" s="83" t="s">
        <v>44</v>
      </c>
      <c r="D121" s="84" t="s">
        <v>304</v>
      </c>
      <c r="E121" s="85" t="s">
        <v>85</v>
      </c>
      <c r="F121" s="83">
        <v>7</v>
      </c>
      <c r="G121" s="86" t="s">
        <v>48</v>
      </c>
      <c r="H121" s="87">
        <v>4.9000000000000004</v>
      </c>
      <c r="I121" s="88">
        <v>102500</v>
      </c>
      <c r="J121" s="89">
        <f t="shared" si="2"/>
        <v>502250.00000000006</v>
      </c>
      <c r="K121" s="89"/>
      <c r="L121" s="89">
        <f t="shared" si="3"/>
        <v>502250.00000000006</v>
      </c>
      <c r="M121" s="83" t="s">
        <v>354</v>
      </c>
      <c r="N121" s="83" t="s">
        <v>132</v>
      </c>
      <c r="O121" s="86" t="s">
        <v>396</v>
      </c>
      <c r="P121" s="86" t="s">
        <v>1</v>
      </c>
    </row>
    <row r="122" spans="1:16" s="90" customFormat="1" ht="24" customHeight="1">
      <c r="A122" s="83">
        <f>IF(B122&lt;&gt;"",SUBTOTAL(3,$B$8:B122),0)</f>
        <v>115</v>
      </c>
      <c r="B122" s="83" t="s">
        <v>237</v>
      </c>
      <c r="C122" s="83" t="s">
        <v>44</v>
      </c>
      <c r="D122" s="84" t="s">
        <v>305</v>
      </c>
      <c r="E122" s="85" t="s">
        <v>306</v>
      </c>
      <c r="F122" s="83">
        <v>7</v>
      </c>
      <c r="G122" s="86" t="s">
        <v>48</v>
      </c>
      <c r="H122" s="87">
        <v>67.5</v>
      </c>
      <c r="I122" s="88">
        <v>102500</v>
      </c>
      <c r="J122" s="89">
        <f t="shared" si="2"/>
        <v>6918750</v>
      </c>
      <c r="K122" s="89"/>
      <c r="L122" s="89">
        <f t="shared" si="3"/>
        <v>6918750</v>
      </c>
      <c r="M122" s="83" t="s">
        <v>355</v>
      </c>
      <c r="N122" s="83" t="s">
        <v>130</v>
      </c>
      <c r="O122" s="86" t="s">
        <v>397</v>
      </c>
      <c r="P122" s="86" t="s">
        <v>1</v>
      </c>
    </row>
    <row r="123" spans="1:16" s="90" customFormat="1" ht="24" customHeight="1">
      <c r="A123" s="83">
        <f>IF(B123&lt;&gt;"",SUBTOTAL(3,$B$8:B123),0)</f>
        <v>116</v>
      </c>
      <c r="B123" s="83" t="s">
        <v>237</v>
      </c>
      <c r="C123" s="83" t="s">
        <v>44</v>
      </c>
      <c r="D123" s="84" t="s">
        <v>305</v>
      </c>
      <c r="E123" s="85" t="s">
        <v>306</v>
      </c>
      <c r="F123" s="83">
        <v>7</v>
      </c>
      <c r="G123" s="86" t="s">
        <v>48</v>
      </c>
      <c r="H123" s="87">
        <v>45</v>
      </c>
      <c r="I123" s="88">
        <v>102500</v>
      </c>
      <c r="J123" s="89">
        <f t="shared" si="2"/>
        <v>4612500</v>
      </c>
      <c r="K123" s="89"/>
      <c r="L123" s="89">
        <f t="shared" si="3"/>
        <v>4612500</v>
      </c>
      <c r="M123" s="83" t="s">
        <v>356</v>
      </c>
      <c r="N123" s="83" t="s">
        <v>130</v>
      </c>
      <c r="O123" s="86" t="s">
        <v>398</v>
      </c>
      <c r="P123" s="86" t="s">
        <v>1</v>
      </c>
    </row>
    <row r="124" spans="1:16" s="90" customFormat="1" ht="24" customHeight="1">
      <c r="A124" s="83">
        <f>IF(B124&lt;&gt;"",SUBTOTAL(3,$B$8:B124),0)</f>
        <v>117</v>
      </c>
      <c r="B124" s="83" t="s">
        <v>237</v>
      </c>
      <c r="C124" s="83" t="s">
        <v>44</v>
      </c>
      <c r="D124" s="84" t="s">
        <v>305</v>
      </c>
      <c r="E124" s="85" t="s">
        <v>306</v>
      </c>
      <c r="F124" s="83">
        <v>7</v>
      </c>
      <c r="G124" s="86" t="s">
        <v>48</v>
      </c>
      <c r="H124" s="87">
        <v>1.4</v>
      </c>
      <c r="I124" s="88">
        <v>102500</v>
      </c>
      <c r="J124" s="89">
        <f t="shared" si="2"/>
        <v>143500</v>
      </c>
      <c r="K124" s="89"/>
      <c r="L124" s="89">
        <f t="shared" si="3"/>
        <v>143500</v>
      </c>
      <c r="M124" s="83" t="s">
        <v>355</v>
      </c>
      <c r="N124" s="83" t="s">
        <v>131</v>
      </c>
      <c r="O124" s="86" t="s">
        <v>397</v>
      </c>
      <c r="P124" s="86" t="s">
        <v>1</v>
      </c>
    </row>
    <row r="125" spans="1:16" s="90" customFormat="1" ht="24" customHeight="1">
      <c r="A125" s="83">
        <f>IF(B125&lt;&gt;"",SUBTOTAL(3,$B$8:B125),0)</f>
        <v>118</v>
      </c>
      <c r="B125" s="83" t="s">
        <v>237</v>
      </c>
      <c r="C125" s="83" t="s">
        <v>44</v>
      </c>
      <c r="D125" s="84" t="s">
        <v>305</v>
      </c>
      <c r="E125" s="85" t="s">
        <v>306</v>
      </c>
      <c r="F125" s="83">
        <v>7</v>
      </c>
      <c r="G125" s="86" t="s">
        <v>48</v>
      </c>
      <c r="H125" s="87">
        <v>1</v>
      </c>
      <c r="I125" s="88">
        <v>102500</v>
      </c>
      <c r="J125" s="89">
        <f t="shared" si="2"/>
        <v>102500</v>
      </c>
      <c r="K125" s="89"/>
      <c r="L125" s="89">
        <f t="shared" si="3"/>
        <v>102500</v>
      </c>
      <c r="M125" s="83" t="s">
        <v>356</v>
      </c>
      <c r="N125" s="83" t="s">
        <v>131</v>
      </c>
      <c r="O125" s="86" t="s">
        <v>398</v>
      </c>
      <c r="P125" s="86" t="s">
        <v>1</v>
      </c>
    </row>
    <row r="126" spans="1:16" s="90" customFormat="1" ht="24" customHeight="1">
      <c r="A126" s="83">
        <f>IF(B126&lt;&gt;"",SUBTOTAL(3,$B$8:B126),0)</f>
        <v>119</v>
      </c>
      <c r="B126" s="83" t="s">
        <v>237</v>
      </c>
      <c r="C126" s="83" t="s">
        <v>44</v>
      </c>
      <c r="D126" s="84" t="s">
        <v>305</v>
      </c>
      <c r="E126" s="85" t="s">
        <v>306</v>
      </c>
      <c r="F126" s="83">
        <v>7</v>
      </c>
      <c r="G126" s="86" t="s">
        <v>48</v>
      </c>
      <c r="H126" s="87">
        <v>3.4</v>
      </c>
      <c r="I126" s="88">
        <v>102500</v>
      </c>
      <c r="J126" s="89">
        <f t="shared" si="2"/>
        <v>348500</v>
      </c>
      <c r="K126" s="89"/>
      <c r="L126" s="89">
        <f t="shared" si="3"/>
        <v>348500</v>
      </c>
      <c r="M126" s="83" t="s">
        <v>355</v>
      </c>
      <c r="N126" s="83" t="s">
        <v>132</v>
      </c>
      <c r="O126" s="86" t="s">
        <v>397</v>
      </c>
      <c r="P126" s="86" t="s">
        <v>1</v>
      </c>
    </row>
    <row r="127" spans="1:16" s="90" customFormat="1" ht="24" customHeight="1">
      <c r="A127" s="83">
        <f>IF(B127&lt;&gt;"",SUBTOTAL(3,$B$8:B127),0)</f>
        <v>120</v>
      </c>
      <c r="B127" s="83" t="s">
        <v>237</v>
      </c>
      <c r="C127" s="83" t="s">
        <v>44</v>
      </c>
      <c r="D127" s="84" t="s">
        <v>305</v>
      </c>
      <c r="E127" s="85" t="s">
        <v>306</v>
      </c>
      <c r="F127" s="83">
        <v>7</v>
      </c>
      <c r="G127" s="86" t="s">
        <v>48</v>
      </c>
      <c r="H127" s="87">
        <v>2.5</v>
      </c>
      <c r="I127" s="88">
        <v>102500</v>
      </c>
      <c r="J127" s="89">
        <f t="shared" si="2"/>
        <v>256250</v>
      </c>
      <c r="K127" s="89"/>
      <c r="L127" s="89">
        <f t="shared" si="3"/>
        <v>256250</v>
      </c>
      <c r="M127" s="83" t="s">
        <v>356</v>
      </c>
      <c r="N127" s="83" t="s">
        <v>132</v>
      </c>
      <c r="O127" s="86" t="s">
        <v>398</v>
      </c>
      <c r="P127" s="86" t="s">
        <v>1</v>
      </c>
    </row>
    <row r="128" spans="1:16" s="90" customFormat="1" ht="24" customHeight="1">
      <c r="A128" s="83">
        <f>IF(B128&lt;&gt;"",SUBTOTAL(3,$B$8:B128),0)</f>
        <v>121</v>
      </c>
      <c r="B128" s="83" t="s">
        <v>232</v>
      </c>
      <c r="C128" s="83" t="s">
        <v>81</v>
      </c>
      <c r="D128" s="84" t="s">
        <v>297</v>
      </c>
      <c r="E128" s="85" t="s">
        <v>298</v>
      </c>
      <c r="F128" s="83">
        <v>7</v>
      </c>
      <c r="G128" s="86" t="s">
        <v>48</v>
      </c>
      <c r="H128" s="87">
        <v>45</v>
      </c>
      <c r="I128" s="88">
        <v>102500</v>
      </c>
      <c r="J128" s="89">
        <f t="shared" si="2"/>
        <v>4612500</v>
      </c>
      <c r="K128" s="89"/>
      <c r="L128" s="89">
        <f t="shared" si="3"/>
        <v>4612500</v>
      </c>
      <c r="M128" s="83" t="s">
        <v>150</v>
      </c>
      <c r="N128" s="83" t="s">
        <v>130</v>
      </c>
      <c r="O128" s="86" t="s">
        <v>177</v>
      </c>
      <c r="P128" s="86" t="s">
        <v>1</v>
      </c>
    </row>
    <row r="129" spans="1:16" s="90" customFormat="1" ht="24" customHeight="1">
      <c r="A129" s="83">
        <f>IF(B129&lt;&gt;"",SUBTOTAL(3,$B$8:B129),0)</f>
        <v>122</v>
      </c>
      <c r="B129" s="83" t="s">
        <v>232</v>
      </c>
      <c r="C129" s="83" t="s">
        <v>81</v>
      </c>
      <c r="D129" s="84" t="s">
        <v>297</v>
      </c>
      <c r="E129" s="85" t="s">
        <v>298</v>
      </c>
      <c r="F129" s="83">
        <v>7</v>
      </c>
      <c r="G129" s="86" t="s">
        <v>48</v>
      </c>
      <c r="H129" s="87">
        <v>2.5</v>
      </c>
      <c r="I129" s="88">
        <v>102500</v>
      </c>
      <c r="J129" s="89">
        <f t="shared" si="2"/>
        <v>256250</v>
      </c>
      <c r="K129" s="89"/>
      <c r="L129" s="89">
        <f t="shared" si="3"/>
        <v>256250</v>
      </c>
      <c r="M129" s="83" t="s">
        <v>150</v>
      </c>
      <c r="N129" s="83" t="s">
        <v>131</v>
      </c>
      <c r="O129" s="86" t="s">
        <v>177</v>
      </c>
      <c r="P129" s="86" t="s">
        <v>1</v>
      </c>
    </row>
    <row r="130" spans="1:16" s="90" customFormat="1" ht="24" customHeight="1">
      <c r="A130" s="83">
        <f>IF(B130&lt;&gt;"",SUBTOTAL(3,$B$8:B130),0)</f>
        <v>123</v>
      </c>
      <c r="B130" s="83" t="s">
        <v>232</v>
      </c>
      <c r="C130" s="83" t="s">
        <v>81</v>
      </c>
      <c r="D130" s="84" t="s">
        <v>297</v>
      </c>
      <c r="E130" s="85" t="s">
        <v>298</v>
      </c>
      <c r="F130" s="83">
        <v>7</v>
      </c>
      <c r="G130" s="86" t="s">
        <v>48</v>
      </c>
      <c r="H130" s="87">
        <v>6.2</v>
      </c>
      <c r="I130" s="88">
        <v>102500</v>
      </c>
      <c r="J130" s="89">
        <f t="shared" si="2"/>
        <v>635500</v>
      </c>
      <c r="K130" s="89"/>
      <c r="L130" s="89">
        <f t="shared" si="3"/>
        <v>635500</v>
      </c>
      <c r="M130" s="83" t="s">
        <v>150</v>
      </c>
      <c r="N130" s="83" t="s">
        <v>132</v>
      </c>
      <c r="O130" s="86" t="s">
        <v>177</v>
      </c>
      <c r="P130" s="86" t="s">
        <v>1</v>
      </c>
    </row>
    <row r="131" spans="1:16" s="90" customFormat="1" ht="24" customHeight="1">
      <c r="A131" s="83">
        <f>IF(B131&lt;&gt;"",SUBTOTAL(3,$B$8:B131),0)</f>
        <v>124</v>
      </c>
      <c r="B131" s="83" t="s">
        <v>238</v>
      </c>
      <c r="C131" s="83" t="s">
        <v>81</v>
      </c>
      <c r="D131" s="84" t="s">
        <v>307</v>
      </c>
      <c r="E131" s="85" t="s">
        <v>107</v>
      </c>
      <c r="F131" s="83">
        <v>7</v>
      </c>
      <c r="G131" s="86" t="s">
        <v>48</v>
      </c>
      <c r="H131" s="87">
        <v>45</v>
      </c>
      <c r="I131" s="88">
        <v>102500</v>
      </c>
      <c r="J131" s="89">
        <f t="shared" si="2"/>
        <v>4612500</v>
      </c>
      <c r="K131" s="89"/>
      <c r="L131" s="89">
        <f t="shared" si="3"/>
        <v>4612500</v>
      </c>
      <c r="M131" s="83" t="s">
        <v>129</v>
      </c>
      <c r="N131" s="83" t="s">
        <v>130</v>
      </c>
      <c r="O131" s="86" t="s">
        <v>160</v>
      </c>
      <c r="P131" s="86" t="s">
        <v>1</v>
      </c>
    </row>
    <row r="132" spans="1:16" s="90" customFormat="1" ht="24" customHeight="1">
      <c r="A132" s="83">
        <f>IF(B132&lt;&gt;"",SUBTOTAL(3,$B$8:B132),0)</f>
        <v>125</v>
      </c>
      <c r="B132" s="83" t="s">
        <v>238</v>
      </c>
      <c r="C132" s="83" t="s">
        <v>81</v>
      </c>
      <c r="D132" s="84" t="s">
        <v>307</v>
      </c>
      <c r="E132" s="85" t="s">
        <v>107</v>
      </c>
      <c r="F132" s="83">
        <v>7</v>
      </c>
      <c r="G132" s="86" t="s">
        <v>48</v>
      </c>
      <c r="H132" s="87">
        <v>3</v>
      </c>
      <c r="I132" s="88">
        <v>102500</v>
      </c>
      <c r="J132" s="89">
        <f t="shared" si="2"/>
        <v>307500</v>
      </c>
      <c r="K132" s="89"/>
      <c r="L132" s="89">
        <f t="shared" si="3"/>
        <v>307500</v>
      </c>
      <c r="M132" s="83" t="s">
        <v>129</v>
      </c>
      <c r="N132" s="83" t="s">
        <v>131</v>
      </c>
      <c r="O132" s="86" t="s">
        <v>160</v>
      </c>
      <c r="P132" s="86" t="s">
        <v>1</v>
      </c>
    </row>
    <row r="133" spans="1:16" s="90" customFormat="1" ht="24" customHeight="1">
      <c r="A133" s="83">
        <f>IF(B133&lt;&gt;"",SUBTOTAL(3,$B$8:B133),0)</f>
        <v>126</v>
      </c>
      <c r="B133" s="83" t="s">
        <v>238</v>
      </c>
      <c r="C133" s="83" t="s">
        <v>81</v>
      </c>
      <c r="D133" s="84" t="s">
        <v>307</v>
      </c>
      <c r="E133" s="85" t="s">
        <v>107</v>
      </c>
      <c r="F133" s="83">
        <v>7</v>
      </c>
      <c r="G133" s="86" t="s">
        <v>48</v>
      </c>
      <c r="H133" s="87">
        <v>7.5</v>
      </c>
      <c r="I133" s="88">
        <v>102500</v>
      </c>
      <c r="J133" s="89">
        <f t="shared" si="2"/>
        <v>768750</v>
      </c>
      <c r="K133" s="89"/>
      <c r="L133" s="89">
        <f t="shared" si="3"/>
        <v>768750</v>
      </c>
      <c r="M133" s="83" t="s">
        <v>129</v>
      </c>
      <c r="N133" s="83" t="s">
        <v>132</v>
      </c>
      <c r="O133" s="86" t="s">
        <v>160</v>
      </c>
      <c r="P133" s="86" t="s">
        <v>1</v>
      </c>
    </row>
    <row r="134" spans="1:16" s="90" customFormat="1" ht="24" customHeight="1">
      <c r="A134" s="83">
        <f>IF(B134&lt;&gt;"",SUBTOTAL(3,$B$8:B134),0)</f>
        <v>127</v>
      </c>
      <c r="B134" s="83" t="s">
        <v>239</v>
      </c>
      <c r="C134" s="83" t="s">
        <v>44</v>
      </c>
      <c r="D134" s="84" t="s">
        <v>308</v>
      </c>
      <c r="E134" s="85" t="s">
        <v>50</v>
      </c>
      <c r="F134" s="83">
        <v>8</v>
      </c>
      <c r="G134" s="86" t="s">
        <v>309</v>
      </c>
      <c r="H134" s="87">
        <v>45</v>
      </c>
      <c r="I134" s="88">
        <v>102500</v>
      </c>
      <c r="J134" s="89">
        <f t="shared" si="2"/>
        <v>4612500</v>
      </c>
      <c r="K134" s="89"/>
      <c r="L134" s="89">
        <f t="shared" si="3"/>
        <v>4612500</v>
      </c>
      <c r="M134" s="83" t="s">
        <v>357</v>
      </c>
      <c r="N134" s="83" t="s">
        <v>130</v>
      </c>
      <c r="O134" s="86" t="s">
        <v>399</v>
      </c>
      <c r="P134" s="86" t="s">
        <v>1</v>
      </c>
    </row>
    <row r="135" spans="1:16" s="90" customFormat="1" ht="24" customHeight="1">
      <c r="A135" s="83">
        <f>IF(B135&lt;&gt;"",SUBTOTAL(3,$B$8:B135),0)</f>
        <v>128</v>
      </c>
      <c r="B135" s="83" t="s">
        <v>239</v>
      </c>
      <c r="C135" s="83" t="s">
        <v>44</v>
      </c>
      <c r="D135" s="84" t="s">
        <v>308</v>
      </c>
      <c r="E135" s="85" t="s">
        <v>50</v>
      </c>
      <c r="F135" s="83">
        <v>8</v>
      </c>
      <c r="G135" s="86" t="s">
        <v>309</v>
      </c>
      <c r="H135" s="87">
        <v>22.5</v>
      </c>
      <c r="I135" s="88">
        <v>102500</v>
      </c>
      <c r="J135" s="89">
        <f t="shared" si="2"/>
        <v>2306250</v>
      </c>
      <c r="K135" s="89"/>
      <c r="L135" s="89">
        <f t="shared" si="3"/>
        <v>2306250</v>
      </c>
      <c r="M135" s="83" t="s">
        <v>357</v>
      </c>
      <c r="N135" s="83" t="s">
        <v>133</v>
      </c>
      <c r="O135" s="86" t="s">
        <v>399</v>
      </c>
      <c r="P135" s="86" t="s">
        <v>1</v>
      </c>
    </row>
    <row r="136" spans="1:16" s="90" customFormat="1" ht="24" customHeight="1">
      <c r="A136" s="83">
        <f>IF(B136&lt;&gt;"",SUBTOTAL(3,$B$8:B136),0)</f>
        <v>129</v>
      </c>
      <c r="B136" s="83" t="s">
        <v>239</v>
      </c>
      <c r="C136" s="83" t="s">
        <v>44</v>
      </c>
      <c r="D136" s="84" t="s">
        <v>308</v>
      </c>
      <c r="E136" s="85" t="s">
        <v>50</v>
      </c>
      <c r="F136" s="83">
        <v>8</v>
      </c>
      <c r="G136" s="86" t="s">
        <v>309</v>
      </c>
      <c r="H136" s="87">
        <v>0.8</v>
      </c>
      <c r="I136" s="88">
        <v>102500</v>
      </c>
      <c r="J136" s="89">
        <f t="shared" ref="J136:J199" si="4">I136*H136</f>
        <v>82000</v>
      </c>
      <c r="K136" s="89"/>
      <c r="L136" s="89">
        <f t="shared" ref="L136:L199" si="5">J136-K136</f>
        <v>82000</v>
      </c>
      <c r="M136" s="83" t="s">
        <v>357</v>
      </c>
      <c r="N136" s="83" t="s">
        <v>131</v>
      </c>
      <c r="O136" s="86" t="s">
        <v>399</v>
      </c>
      <c r="P136" s="86" t="s">
        <v>1</v>
      </c>
    </row>
    <row r="137" spans="1:16" s="90" customFormat="1" ht="24" customHeight="1">
      <c r="A137" s="83">
        <f>IF(B137&lt;&gt;"",SUBTOTAL(3,$B$8:B137),0)</f>
        <v>130</v>
      </c>
      <c r="B137" s="83" t="s">
        <v>239</v>
      </c>
      <c r="C137" s="83" t="s">
        <v>44</v>
      </c>
      <c r="D137" s="84" t="s">
        <v>308</v>
      </c>
      <c r="E137" s="85" t="s">
        <v>50</v>
      </c>
      <c r="F137" s="83">
        <v>8</v>
      </c>
      <c r="G137" s="86" t="s">
        <v>309</v>
      </c>
      <c r="H137" s="87">
        <v>2</v>
      </c>
      <c r="I137" s="88">
        <v>102500</v>
      </c>
      <c r="J137" s="89">
        <f t="shared" si="4"/>
        <v>205000</v>
      </c>
      <c r="K137" s="89"/>
      <c r="L137" s="89">
        <f t="shared" si="5"/>
        <v>205000</v>
      </c>
      <c r="M137" s="83" t="s">
        <v>357</v>
      </c>
      <c r="N137" s="83" t="s">
        <v>132</v>
      </c>
      <c r="O137" s="86" t="s">
        <v>399</v>
      </c>
      <c r="P137" s="86" t="s">
        <v>1</v>
      </c>
    </row>
    <row r="138" spans="1:16" s="90" customFormat="1" ht="24" customHeight="1">
      <c r="A138" s="83">
        <f>IF(B138&lt;&gt;"",SUBTOTAL(3,$B$8:B138),0)</f>
        <v>131</v>
      </c>
      <c r="B138" s="83" t="s">
        <v>60</v>
      </c>
      <c r="C138" s="83" t="s">
        <v>44</v>
      </c>
      <c r="D138" s="84" t="s">
        <v>88</v>
      </c>
      <c r="E138" s="85" t="s">
        <v>89</v>
      </c>
      <c r="F138" s="83">
        <v>8</v>
      </c>
      <c r="G138" s="86" t="s">
        <v>189</v>
      </c>
      <c r="H138" s="87">
        <v>45</v>
      </c>
      <c r="I138" s="88">
        <v>102500</v>
      </c>
      <c r="J138" s="89">
        <f t="shared" si="4"/>
        <v>4612500</v>
      </c>
      <c r="K138" s="89"/>
      <c r="L138" s="89">
        <f t="shared" si="5"/>
        <v>4612500</v>
      </c>
      <c r="M138" s="83" t="s">
        <v>137</v>
      </c>
      <c r="N138" s="83" t="s">
        <v>130</v>
      </c>
      <c r="O138" s="86" t="s">
        <v>164</v>
      </c>
      <c r="P138" s="86" t="s">
        <v>1</v>
      </c>
    </row>
    <row r="139" spans="1:16" s="90" customFormat="1" ht="24" customHeight="1">
      <c r="A139" s="83">
        <f>IF(B139&lt;&gt;"",SUBTOTAL(3,$B$8:B139),0)</f>
        <v>132</v>
      </c>
      <c r="B139" s="83" t="s">
        <v>60</v>
      </c>
      <c r="C139" s="83" t="s">
        <v>44</v>
      </c>
      <c r="D139" s="84" t="s">
        <v>88</v>
      </c>
      <c r="E139" s="85" t="s">
        <v>89</v>
      </c>
      <c r="F139" s="83">
        <v>8</v>
      </c>
      <c r="G139" s="86" t="s">
        <v>189</v>
      </c>
      <c r="H139" s="87">
        <v>22.5</v>
      </c>
      <c r="I139" s="88">
        <v>102500</v>
      </c>
      <c r="J139" s="89">
        <f t="shared" si="4"/>
        <v>2306250</v>
      </c>
      <c r="K139" s="89"/>
      <c r="L139" s="89">
        <f t="shared" si="5"/>
        <v>2306250</v>
      </c>
      <c r="M139" s="83" t="s">
        <v>358</v>
      </c>
      <c r="N139" s="83" t="s">
        <v>130</v>
      </c>
      <c r="O139" s="86" t="s">
        <v>400</v>
      </c>
      <c r="P139" s="86" t="s">
        <v>1</v>
      </c>
    </row>
    <row r="140" spans="1:16" s="90" customFormat="1" ht="24" customHeight="1">
      <c r="A140" s="83">
        <f>IF(B140&lt;&gt;"",SUBTOTAL(3,$B$8:B140),0)</f>
        <v>133</v>
      </c>
      <c r="B140" s="83" t="s">
        <v>60</v>
      </c>
      <c r="C140" s="83" t="s">
        <v>44</v>
      </c>
      <c r="D140" s="84" t="s">
        <v>88</v>
      </c>
      <c r="E140" s="85" t="s">
        <v>89</v>
      </c>
      <c r="F140" s="83">
        <v>8</v>
      </c>
      <c r="G140" s="86" t="s">
        <v>189</v>
      </c>
      <c r="H140" s="87">
        <v>1.2</v>
      </c>
      <c r="I140" s="88">
        <v>102500</v>
      </c>
      <c r="J140" s="89">
        <f t="shared" si="4"/>
        <v>123000</v>
      </c>
      <c r="K140" s="89"/>
      <c r="L140" s="89">
        <f t="shared" si="5"/>
        <v>123000</v>
      </c>
      <c r="M140" s="83" t="s">
        <v>137</v>
      </c>
      <c r="N140" s="83" t="s">
        <v>131</v>
      </c>
      <c r="O140" s="86" t="s">
        <v>164</v>
      </c>
      <c r="P140" s="86" t="s">
        <v>1</v>
      </c>
    </row>
    <row r="141" spans="1:16" s="90" customFormat="1" ht="24" customHeight="1">
      <c r="A141" s="83">
        <f>IF(B141&lt;&gt;"",SUBTOTAL(3,$B$8:B141),0)</f>
        <v>134</v>
      </c>
      <c r="B141" s="83" t="s">
        <v>60</v>
      </c>
      <c r="C141" s="83" t="s">
        <v>44</v>
      </c>
      <c r="D141" s="84" t="s">
        <v>88</v>
      </c>
      <c r="E141" s="85" t="s">
        <v>89</v>
      </c>
      <c r="F141" s="83">
        <v>8</v>
      </c>
      <c r="G141" s="86" t="s">
        <v>189</v>
      </c>
      <c r="H141" s="87">
        <v>1.4</v>
      </c>
      <c r="I141" s="88">
        <v>102500</v>
      </c>
      <c r="J141" s="89">
        <f t="shared" si="4"/>
        <v>143500</v>
      </c>
      <c r="K141" s="89"/>
      <c r="L141" s="89">
        <f t="shared" si="5"/>
        <v>143500</v>
      </c>
      <c r="M141" s="83" t="s">
        <v>358</v>
      </c>
      <c r="N141" s="83" t="s">
        <v>131</v>
      </c>
      <c r="O141" s="86" t="s">
        <v>400</v>
      </c>
      <c r="P141" s="86" t="s">
        <v>1</v>
      </c>
    </row>
    <row r="142" spans="1:16" s="90" customFormat="1" ht="24" customHeight="1">
      <c r="A142" s="83">
        <f>IF(B142&lt;&gt;"",SUBTOTAL(3,$B$8:B142),0)</f>
        <v>135</v>
      </c>
      <c r="B142" s="83" t="s">
        <v>60</v>
      </c>
      <c r="C142" s="83" t="s">
        <v>44</v>
      </c>
      <c r="D142" s="84" t="s">
        <v>88</v>
      </c>
      <c r="E142" s="85" t="s">
        <v>89</v>
      </c>
      <c r="F142" s="83">
        <v>8</v>
      </c>
      <c r="G142" s="86" t="s">
        <v>189</v>
      </c>
      <c r="H142" s="87">
        <v>3.1</v>
      </c>
      <c r="I142" s="88">
        <v>102500</v>
      </c>
      <c r="J142" s="89">
        <f t="shared" si="4"/>
        <v>317750</v>
      </c>
      <c r="K142" s="89"/>
      <c r="L142" s="89">
        <f t="shared" si="5"/>
        <v>317750</v>
      </c>
      <c r="M142" s="83" t="s">
        <v>137</v>
      </c>
      <c r="N142" s="83" t="s">
        <v>132</v>
      </c>
      <c r="O142" s="86" t="s">
        <v>164</v>
      </c>
      <c r="P142" s="86" t="s">
        <v>1</v>
      </c>
    </row>
    <row r="143" spans="1:16" s="90" customFormat="1" ht="24" customHeight="1">
      <c r="A143" s="83">
        <f>IF(B143&lt;&gt;"",SUBTOTAL(3,$B$8:B143),0)</f>
        <v>136</v>
      </c>
      <c r="B143" s="83" t="s">
        <v>60</v>
      </c>
      <c r="C143" s="83" t="s">
        <v>44</v>
      </c>
      <c r="D143" s="84" t="s">
        <v>88</v>
      </c>
      <c r="E143" s="85" t="s">
        <v>89</v>
      </c>
      <c r="F143" s="83">
        <v>8</v>
      </c>
      <c r="G143" s="86" t="s">
        <v>189</v>
      </c>
      <c r="H143" s="87">
        <v>3.5</v>
      </c>
      <c r="I143" s="88">
        <v>102500</v>
      </c>
      <c r="J143" s="89">
        <f t="shared" si="4"/>
        <v>358750</v>
      </c>
      <c r="K143" s="89"/>
      <c r="L143" s="89">
        <f t="shared" si="5"/>
        <v>358750</v>
      </c>
      <c r="M143" s="83" t="s">
        <v>358</v>
      </c>
      <c r="N143" s="83" t="s">
        <v>132</v>
      </c>
      <c r="O143" s="86" t="s">
        <v>400</v>
      </c>
      <c r="P143" s="86" t="s">
        <v>1</v>
      </c>
    </row>
    <row r="144" spans="1:16" s="90" customFormat="1" ht="24" customHeight="1">
      <c r="A144" s="83">
        <f>IF(B144&lt;&gt;"",SUBTOTAL(3,$B$8:B144),0)</f>
        <v>137</v>
      </c>
      <c r="B144" s="83" t="s">
        <v>240</v>
      </c>
      <c r="C144" s="83" t="s">
        <v>81</v>
      </c>
      <c r="D144" s="84" t="s">
        <v>310</v>
      </c>
      <c r="E144" s="85" t="s">
        <v>311</v>
      </c>
      <c r="F144" s="83">
        <v>8</v>
      </c>
      <c r="G144" s="86" t="s">
        <v>312</v>
      </c>
      <c r="H144" s="87">
        <v>22</v>
      </c>
      <c r="I144" s="88">
        <v>102500</v>
      </c>
      <c r="J144" s="89">
        <f t="shared" si="4"/>
        <v>2255000</v>
      </c>
      <c r="K144" s="89"/>
      <c r="L144" s="89">
        <f t="shared" si="5"/>
        <v>2255000</v>
      </c>
      <c r="M144" s="83" t="s">
        <v>359</v>
      </c>
      <c r="N144" s="83" t="s">
        <v>130</v>
      </c>
      <c r="O144" s="86" t="s">
        <v>401</v>
      </c>
      <c r="P144" s="86" t="s">
        <v>1</v>
      </c>
    </row>
    <row r="145" spans="1:16" s="90" customFormat="1" ht="24" customHeight="1">
      <c r="A145" s="83">
        <f>IF(B145&lt;&gt;"",SUBTOTAL(3,$B$8:B145),0)</f>
        <v>138</v>
      </c>
      <c r="B145" s="83" t="s">
        <v>240</v>
      </c>
      <c r="C145" s="83" t="s">
        <v>81</v>
      </c>
      <c r="D145" s="84" t="s">
        <v>310</v>
      </c>
      <c r="E145" s="85" t="s">
        <v>311</v>
      </c>
      <c r="F145" s="83">
        <v>8</v>
      </c>
      <c r="G145" s="86" t="s">
        <v>312</v>
      </c>
      <c r="H145" s="87">
        <v>8</v>
      </c>
      <c r="I145" s="88">
        <v>102500</v>
      </c>
      <c r="J145" s="89">
        <f t="shared" si="4"/>
        <v>820000</v>
      </c>
      <c r="K145" s="89"/>
      <c r="L145" s="89">
        <f t="shared" si="5"/>
        <v>820000</v>
      </c>
      <c r="M145" s="83" t="s">
        <v>359</v>
      </c>
      <c r="N145" s="83" t="s">
        <v>133</v>
      </c>
      <c r="O145" s="86" t="s">
        <v>401</v>
      </c>
      <c r="P145" s="86" t="s">
        <v>1</v>
      </c>
    </row>
    <row r="146" spans="1:16" s="90" customFormat="1" ht="24" customHeight="1">
      <c r="A146" s="83">
        <f>IF(B146&lt;&gt;"",SUBTOTAL(3,$B$8:B146),0)</f>
        <v>139</v>
      </c>
      <c r="B146" s="83" t="s">
        <v>240</v>
      </c>
      <c r="C146" s="83" t="s">
        <v>81</v>
      </c>
      <c r="D146" s="84" t="s">
        <v>310</v>
      </c>
      <c r="E146" s="85" t="s">
        <v>311</v>
      </c>
      <c r="F146" s="83">
        <v>8</v>
      </c>
      <c r="G146" s="86" t="s">
        <v>312</v>
      </c>
      <c r="H146" s="87">
        <v>0.8</v>
      </c>
      <c r="I146" s="88">
        <v>102500</v>
      </c>
      <c r="J146" s="89">
        <f t="shared" si="4"/>
        <v>82000</v>
      </c>
      <c r="K146" s="89"/>
      <c r="L146" s="89">
        <f t="shared" si="5"/>
        <v>82000</v>
      </c>
      <c r="M146" s="83" t="s">
        <v>359</v>
      </c>
      <c r="N146" s="83" t="s">
        <v>131</v>
      </c>
      <c r="O146" s="86" t="s">
        <v>401</v>
      </c>
      <c r="P146" s="86" t="s">
        <v>1</v>
      </c>
    </row>
    <row r="147" spans="1:16" s="90" customFormat="1" ht="24" customHeight="1">
      <c r="A147" s="83">
        <f>IF(B147&lt;&gt;"",SUBTOTAL(3,$B$8:B147),0)</f>
        <v>140</v>
      </c>
      <c r="B147" s="83" t="s">
        <v>240</v>
      </c>
      <c r="C147" s="83" t="s">
        <v>81</v>
      </c>
      <c r="D147" s="84" t="s">
        <v>310</v>
      </c>
      <c r="E147" s="85" t="s">
        <v>311</v>
      </c>
      <c r="F147" s="83">
        <v>8</v>
      </c>
      <c r="G147" s="86" t="s">
        <v>312</v>
      </c>
      <c r="H147" s="87">
        <v>2</v>
      </c>
      <c r="I147" s="88">
        <v>102500</v>
      </c>
      <c r="J147" s="89">
        <f t="shared" si="4"/>
        <v>205000</v>
      </c>
      <c r="K147" s="89"/>
      <c r="L147" s="89">
        <f t="shared" si="5"/>
        <v>205000</v>
      </c>
      <c r="M147" s="83" t="s">
        <v>359</v>
      </c>
      <c r="N147" s="83" t="s">
        <v>132</v>
      </c>
      <c r="O147" s="86" t="s">
        <v>401</v>
      </c>
      <c r="P147" s="86" t="s">
        <v>1</v>
      </c>
    </row>
    <row r="148" spans="1:16" s="90" customFormat="1" ht="24" customHeight="1">
      <c r="A148" s="83">
        <f>IF(B148&lt;&gt;"",SUBTOTAL(3,$B$8:B148),0)</f>
        <v>141</v>
      </c>
      <c r="B148" s="83" t="s">
        <v>241</v>
      </c>
      <c r="C148" s="83" t="s">
        <v>44</v>
      </c>
      <c r="D148" s="84" t="s">
        <v>313</v>
      </c>
      <c r="E148" s="85" t="s">
        <v>314</v>
      </c>
      <c r="F148" s="83">
        <v>9</v>
      </c>
      <c r="G148" s="86" t="s">
        <v>192</v>
      </c>
      <c r="H148" s="87">
        <v>45</v>
      </c>
      <c r="I148" s="88">
        <v>102500</v>
      </c>
      <c r="J148" s="89">
        <f t="shared" si="4"/>
        <v>4612500</v>
      </c>
      <c r="K148" s="89"/>
      <c r="L148" s="89">
        <f t="shared" si="5"/>
        <v>4612500</v>
      </c>
      <c r="M148" s="83" t="s">
        <v>360</v>
      </c>
      <c r="N148" s="83" t="s">
        <v>130</v>
      </c>
      <c r="O148" s="86" t="s">
        <v>402</v>
      </c>
      <c r="P148" s="86" t="s">
        <v>1</v>
      </c>
    </row>
    <row r="149" spans="1:16" s="90" customFormat="1" ht="24" customHeight="1">
      <c r="A149" s="83">
        <f>IF(B149&lt;&gt;"",SUBTOTAL(3,$B$8:B149),0)</f>
        <v>142</v>
      </c>
      <c r="B149" s="83" t="s">
        <v>241</v>
      </c>
      <c r="C149" s="83" t="s">
        <v>44</v>
      </c>
      <c r="D149" s="84" t="s">
        <v>313</v>
      </c>
      <c r="E149" s="85" t="s">
        <v>314</v>
      </c>
      <c r="F149" s="83">
        <v>9</v>
      </c>
      <c r="G149" s="86" t="s">
        <v>192</v>
      </c>
      <c r="H149" s="87">
        <v>22.5</v>
      </c>
      <c r="I149" s="88">
        <v>102500</v>
      </c>
      <c r="J149" s="89">
        <f t="shared" si="4"/>
        <v>2306250</v>
      </c>
      <c r="K149" s="89"/>
      <c r="L149" s="89">
        <f t="shared" si="5"/>
        <v>2306250</v>
      </c>
      <c r="M149" s="83" t="s">
        <v>360</v>
      </c>
      <c r="N149" s="83" t="s">
        <v>133</v>
      </c>
      <c r="O149" s="86" t="s">
        <v>402</v>
      </c>
      <c r="P149" s="86" t="s">
        <v>1</v>
      </c>
    </row>
    <row r="150" spans="1:16" s="90" customFormat="1" ht="24" customHeight="1">
      <c r="A150" s="83">
        <f>IF(B150&lt;&gt;"",SUBTOTAL(3,$B$8:B150),0)</f>
        <v>143</v>
      </c>
      <c r="B150" s="83" t="s">
        <v>241</v>
      </c>
      <c r="C150" s="83" t="s">
        <v>44</v>
      </c>
      <c r="D150" s="84" t="s">
        <v>313</v>
      </c>
      <c r="E150" s="85" t="s">
        <v>314</v>
      </c>
      <c r="F150" s="83">
        <v>9</v>
      </c>
      <c r="G150" s="86" t="s">
        <v>192</v>
      </c>
      <c r="H150" s="87">
        <v>0.8</v>
      </c>
      <c r="I150" s="88">
        <v>102500</v>
      </c>
      <c r="J150" s="89">
        <f t="shared" si="4"/>
        <v>82000</v>
      </c>
      <c r="K150" s="89"/>
      <c r="L150" s="89">
        <f t="shared" si="5"/>
        <v>82000</v>
      </c>
      <c r="M150" s="83" t="s">
        <v>360</v>
      </c>
      <c r="N150" s="83" t="s">
        <v>131</v>
      </c>
      <c r="O150" s="86" t="s">
        <v>402</v>
      </c>
      <c r="P150" s="86" t="s">
        <v>1</v>
      </c>
    </row>
    <row r="151" spans="1:16" s="90" customFormat="1" ht="24" customHeight="1">
      <c r="A151" s="83">
        <f>IF(B151&lt;&gt;"",SUBTOTAL(3,$B$8:B151),0)</f>
        <v>144</v>
      </c>
      <c r="B151" s="83" t="s">
        <v>241</v>
      </c>
      <c r="C151" s="83" t="s">
        <v>44</v>
      </c>
      <c r="D151" s="84" t="s">
        <v>313</v>
      </c>
      <c r="E151" s="85" t="s">
        <v>314</v>
      </c>
      <c r="F151" s="83">
        <v>9</v>
      </c>
      <c r="G151" s="86" t="s">
        <v>192</v>
      </c>
      <c r="H151" s="87">
        <v>2.1</v>
      </c>
      <c r="I151" s="88">
        <v>102500</v>
      </c>
      <c r="J151" s="89">
        <f t="shared" si="4"/>
        <v>215250</v>
      </c>
      <c r="K151" s="89"/>
      <c r="L151" s="89">
        <f t="shared" si="5"/>
        <v>215250</v>
      </c>
      <c r="M151" s="83" t="s">
        <v>360</v>
      </c>
      <c r="N151" s="83" t="s">
        <v>132</v>
      </c>
      <c r="O151" s="86" t="s">
        <v>402</v>
      </c>
      <c r="P151" s="86" t="s">
        <v>1</v>
      </c>
    </row>
    <row r="152" spans="1:16" s="90" customFormat="1" ht="24" customHeight="1">
      <c r="A152" s="83">
        <f>IF(B152&lt;&gt;"",SUBTOTAL(3,$B$8:B152),0)</f>
        <v>145</v>
      </c>
      <c r="B152" s="83" t="s">
        <v>63</v>
      </c>
      <c r="C152" s="83" t="s">
        <v>44</v>
      </c>
      <c r="D152" s="84" t="s">
        <v>95</v>
      </c>
      <c r="E152" s="85" t="s">
        <v>85</v>
      </c>
      <c r="F152" s="83">
        <v>9</v>
      </c>
      <c r="G152" s="86" t="s">
        <v>192</v>
      </c>
      <c r="H152" s="87">
        <v>33</v>
      </c>
      <c r="I152" s="88">
        <v>102500</v>
      </c>
      <c r="J152" s="89">
        <f t="shared" si="4"/>
        <v>3382500</v>
      </c>
      <c r="K152" s="89"/>
      <c r="L152" s="89">
        <f t="shared" si="5"/>
        <v>3382500</v>
      </c>
      <c r="M152" s="83" t="s">
        <v>140</v>
      </c>
      <c r="N152" s="83" t="s">
        <v>130</v>
      </c>
      <c r="O152" s="86" t="s">
        <v>167</v>
      </c>
      <c r="P152" s="86" t="s">
        <v>1</v>
      </c>
    </row>
    <row r="153" spans="1:16" s="90" customFormat="1" ht="24" customHeight="1">
      <c r="A153" s="83">
        <f>IF(B153&lt;&gt;"",SUBTOTAL(3,$B$8:B153),0)</f>
        <v>146</v>
      </c>
      <c r="B153" s="83" t="s">
        <v>63</v>
      </c>
      <c r="C153" s="83" t="s">
        <v>44</v>
      </c>
      <c r="D153" s="84" t="s">
        <v>95</v>
      </c>
      <c r="E153" s="85" t="s">
        <v>85</v>
      </c>
      <c r="F153" s="83">
        <v>9</v>
      </c>
      <c r="G153" s="86" t="s">
        <v>192</v>
      </c>
      <c r="H153" s="87">
        <v>12</v>
      </c>
      <c r="I153" s="88">
        <v>102500</v>
      </c>
      <c r="J153" s="89">
        <f t="shared" si="4"/>
        <v>1230000</v>
      </c>
      <c r="K153" s="89"/>
      <c r="L153" s="89">
        <f t="shared" si="5"/>
        <v>1230000</v>
      </c>
      <c r="M153" s="83" t="s">
        <v>140</v>
      </c>
      <c r="N153" s="83" t="s">
        <v>133</v>
      </c>
      <c r="O153" s="86" t="s">
        <v>167</v>
      </c>
      <c r="P153" s="86" t="s">
        <v>1</v>
      </c>
    </row>
    <row r="154" spans="1:16" s="90" customFormat="1" ht="24" customHeight="1">
      <c r="A154" s="83">
        <f>IF(B154&lt;&gt;"",SUBTOTAL(3,$B$8:B154),0)</f>
        <v>147</v>
      </c>
      <c r="B154" s="83" t="s">
        <v>63</v>
      </c>
      <c r="C154" s="83" t="s">
        <v>44</v>
      </c>
      <c r="D154" s="84" t="s">
        <v>95</v>
      </c>
      <c r="E154" s="85" t="s">
        <v>85</v>
      </c>
      <c r="F154" s="83">
        <v>9</v>
      </c>
      <c r="G154" s="86" t="s">
        <v>192</v>
      </c>
      <c r="H154" s="87">
        <v>0.6</v>
      </c>
      <c r="I154" s="88">
        <v>102500</v>
      </c>
      <c r="J154" s="89">
        <f t="shared" si="4"/>
        <v>61500</v>
      </c>
      <c r="K154" s="89"/>
      <c r="L154" s="89">
        <f t="shared" si="5"/>
        <v>61500</v>
      </c>
      <c r="M154" s="83" t="s">
        <v>140</v>
      </c>
      <c r="N154" s="83" t="s">
        <v>131</v>
      </c>
      <c r="O154" s="86" t="s">
        <v>167</v>
      </c>
      <c r="P154" s="86" t="s">
        <v>1</v>
      </c>
    </row>
    <row r="155" spans="1:16" s="90" customFormat="1" ht="24" customHeight="1">
      <c r="A155" s="83">
        <f>IF(B155&lt;&gt;"",SUBTOTAL(3,$B$8:B155),0)</f>
        <v>148</v>
      </c>
      <c r="B155" s="83" t="s">
        <v>63</v>
      </c>
      <c r="C155" s="83" t="s">
        <v>44</v>
      </c>
      <c r="D155" s="84" t="s">
        <v>95</v>
      </c>
      <c r="E155" s="85" t="s">
        <v>85</v>
      </c>
      <c r="F155" s="83">
        <v>9</v>
      </c>
      <c r="G155" s="86" t="s">
        <v>192</v>
      </c>
      <c r="H155" s="87">
        <v>1.6</v>
      </c>
      <c r="I155" s="88">
        <v>102500</v>
      </c>
      <c r="J155" s="89">
        <f t="shared" si="4"/>
        <v>164000</v>
      </c>
      <c r="K155" s="89"/>
      <c r="L155" s="89">
        <f t="shared" si="5"/>
        <v>164000</v>
      </c>
      <c r="M155" s="83" t="s">
        <v>140</v>
      </c>
      <c r="N155" s="83" t="s">
        <v>132</v>
      </c>
      <c r="O155" s="86" t="s">
        <v>167</v>
      </c>
      <c r="P155" s="86" t="s">
        <v>1</v>
      </c>
    </row>
    <row r="156" spans="1:16" s="90" customFormat="1" ht="24" customHeight="1">
      <c r="A156" s="83">
        <f>IF(B156&lt;&gt;"",SUBTOTAL(3,$B$8:B156),0)</f>
        <v>149</v>
      </c>
      <c r="B156" s="83" t="s">
        <v>242</v>
      </c>
      <c r="C156" s="83" t="s">
        <v>44</v>
      </c>
      <c r="D156" s="84" t="s">
        <v>315</v>
      </c>
      <c r="E156" s="85" t="s">
        <v>89</v>
      </c>
      <c r="F156" s="83">
        <v>9</v>
      </c>
      <c r="G156" s="86" t="s">
        <v>192</v>
      </c>
      <c r="H156" s="87">
        <v>22.5</v>
      </c>
      <c r="I156" s="88">
        <v>102500</v>
      </c>
      <c r="J156" s="89">
        <f t="shared" si="4"/>
        <v>2306250</v>
      </c>
      <c r="K156" s="89"/>
      <c r="L156" s="89">
        <f t="shared" si="5"/>
        <v>2306250</v>
      </c>
      <c r="M156" s="83" t="s">
        <v>361</v>
      </c>
      <c r="N156" s="83" t="s">
        <v>130</v>
      </c>
      <c r="O156" s="86" t="s">
        <v>403</v>
      </c>
      <c r="P156" s="86" t="s">
        <v>1</v>
      </c>
    </row>
    <row r="157" spans="1:16" s="90" customFormat="1" ht="24" customHeight="1">
      <c r="A157" s="83">
        <f>IF(B157&lt;&gt;"",SUBTOTAL(3,$B$8:B157),0)</f>
        <v>150</v>
      </c>
      <c r="B157" s="83" t="s">
        <v>242</v>
      </c>
      <c r="C157" s="83" t="s">
        <v>44</v>
      </c>
      <c r="D157" s="84" t="s">
        <v>315</v>
      </c>
      <c r="E157" s="85" t="s">
        <v>89</v>
      </c>
      <c r="F157" s="83">
        <v>9</v>
      </c>
      <c r="G157" s="86" t="s">
        <v>192</v>
      </c>
      <c r="H157" s="87">
        <v>22.5</v>
      </c>
      <c r="I157" s="88">
        <v>102500</v>
      </c>
      <c r="J157" s="89">
        <f t="shared" si="4"/>
        <v>2306250</v>
      </c>
      <c r="K157" s="89"/>
      <c r="L157" s="89">
        <f t="shared" si="5"/>
        <v>2306250</v>
      </c>
      <c r="M157" s="83" t="s">
        <v>361</v>
      </c>
      <c r="N157" s="83" t="s">
        <v>133</v>
      </c>
      <c r="O157" s="86" t="s">
        <v>403</v>
      </c>
      <c r="P157" s="86" t="s">
        <v>1</v>
      </c>
    </row>
    <row r="158" spans="1:16" s="90" customFormat="1" ht="24" customHeight="1">
      <c r="A158" s="83">
        <f>IF(B158&lt;&gt;"",SUBTOTAL(3,$B$8:B158),0)</f>
        <v>151</v>
      </c>
      <c r="B158" s="83" t="s">
        <v>242</v>
      </c>
      <c r="C158" s="83" t="s">
        <v>44</v>
      </c>
      <c r="D158" s="84" t="s">
        <v>315</v>
      </c>
      <c r="E158" s="85" t="s">
        <v>89</v>
      </c>
      <c r="F158" s="83">
        <v>9</v>
      </c>
      <c r="G158" s="86" t="s">
        <v>192</v>
      </c>
      <c r="H158" s="87">
        <v>22.5</v>
      </c>
      <c r="I158" s="88">
        <v>102500</v>
      </c>
      <c r="J158" s="89">
        <f t="shared" si="4"/>
        <v>2306250</v>
      </c>
      <c r="K158" s="89"/>
      <c r="L158" s="89">
        <f t="shared" si="5"/>
        <v>2306250</v>
      </c>
      <c r="M158" s="83" t="s">
        <v>361</v>
      </c>
      <c r="N158" s="83" t="s">
        <v>133</v>
      </c>
      <c r="O158" s="86" t="s">
        <v>403</v>
      </c>
      <c r="P158" s="86" t="s">
        <v>1</v>
      </c>
    </row>
    <row r="159" spans="1:16" s="90" customFormat="1" ht="24" customHeight="1">
      <c r="A159" s="83">
        <f>IF(B159&lt;&gt;"",SUBTOTAL(3,$B$8:B159),0)</f>
        <v>152</v>
      </c>
      <c r="B159" s="83" t="s">
        <v>242</v>
      </c>
      <c r="C159" s="83" t="s">
        <v>44</v>
      </c>
      <c r="D159" s="84" t="s">
        <v>315</v>
      </c>
      <c r="E159" s="85" t="s">
        <v>89</v>
      </c>
      <c r="F159" s="83">
        <v>9</v>
      </c>
      <c r="G159" s="86" t="s">
        <v>192</v>
      </c>
      <c r="H159" s="87">
        <v>1.8</v>
      </c>
      <c r="I159" s="88">
        <v>102500</v>
      </c>
      <c r="J159" s="89">
        <f t="shared" si="4"/>
        <v>184500</v>
      </c>
      <c r="K159" s="89"/>
      <c r="L159" s="89">
        <f t="shared" si="5"/>
        <v>184500</v>
      </c>
      <c r="M159" s="83" t="s">
        <v>361</v>
      </c>
      <c r="N159" s="83" t="s">
        <v>131</v>
      </c>
      <c r="O159" s="86" t="s">
        <v>403</v>
      </c>
      <c r="P159" s="86" t="s">
        <v>1</v>
      </c>
    </row>
    <row r="160" spans="1:16" s="90" customFormat="1" ht="24" customHeight="1">
      <c r="A160" s="83">
        <f>IF(B160&lt;&gt;"",SUBTOTAL(3,$B$8:B160),0)</f>
        <v>153</v>
      </c>
      <c r="B160" s="83" t="s">
        <v>242</v>
      </c>
      <c r="C160" s="83" t="s">
        <v>44</v>
      </c>
      <c r="D160" s="84" t="s">
        <v>315</v>
      </c>
      <c r="E160" s="85" t="s">
        <v>89</v>
      </c>
      <c r="F160" s="83">
        <v>9</v>
      </c>
      <c r="G160" s="86" t="s">
        <v>192</v>
      </c>
      <c r="H160" s="87">
        <v>4.5</v>
      </c>
      <c r="I160" s="88">
        <v>102500</v>
      </c>
      <c r="J160" s="89">
        <f t="shared" si="4"/>
        <v>461250</v>
      </c>
      <c r="K160" s="89"/>
      <c r="L160" s="89">
        <f t="shared" si="5"/>
        <v>461250</v>
      </c>
      <c r="M160" s="83" t="s">
        <v>361</v>
      </c>
      <c r="N160" s="83" t="s">
        <v>132</v>
      </c>
      <c r="O160" s="86" t="s">
        <v>403</v>
      </c>
      <c r="P160" s="86" t="s">
        <v>1</v>
      </c>
    </row>
    <row r="161" spans="1:16" s="90" customFormat="1" ht="24" customHeight="1">
      <c r="A161" s="83">
        <f>IF(B161&lt;&gt;"",SUBTOTAL(3,$B$8:B161),0)</f>
        <v>154</v>
      </c>
      <c r="B161" s="83" t="s">
        <v>75</v>
      </c>
      <c r="C161" s="83" t="s">
        <v>44</v>
      </c>
      <c r="D161" s="84" t="s">
        <v>94</v>
      </c>
      <c r="E161" s="85" t="s">
        <v>122</v>
      </c>
      <c r="F161" s="83">
        <v>10</v>
      </c>
      <c r="G161" s="86" t="s">
        <v>202</v>
      </c>
      <c r="H161" s="87">
        <v>67.5</v>
      </c>
      <c r="I161" s="88">
        <v>102500</v>
      </c>
      <c r="J161" s="89">
        <f t="shared" si="4"/>
        <v>6918750</v>
      </c>
      <c r="K161" s="89"/>
      <c r="L161" s="89">
        <f t="shared" si="5"/>
        <v>6918750</v>
      </c>
      <c r="M161" s="83" t="s">
        <v>158</v>
      </c>
      <c r="N161" s="83" t="s">
        <v>130</v>
      </c>
      <c r="O161" s="86" t="s">
        <v>185</v>
      </c>
      <c r="P161" s="86" t="s">
        <v>1</v>
      </c>
    </row>
    <row r="162" spans="1:16" s="90" customFormat="1" ht="24" customHeight="1">
      <c r="A162" s="83">
        <f>IF(B162&lt;&gt;"",SUBTOTAL(3,$B$8:B162),0)</f>
        <v>155</v>
      </c>
      <c r="B162" s="83" t="s">
        <v>75</v>
      </c>
      <c r="C162" s="83" t="s">
        <v>44</v>
      </c>
      <c r="D162" s="84" t="s">
        <v>94</v>
      </c>
      <c r="E162" s="85" t="s">
        <v>122</v>
      </c>
      <c r="F162" s="83">
        <v>10</v>
      </c>
      <c r="G162" s="86" t="s">
        <v>202</v>
      </c>
      <c r="H162" s="87">
        <v>3.8</v>
      </c>
      <c r="I162" s="88">
        <v>102500</v>
      </c>
      <c r="J162" s="89">
        <f t="shared" si="4"/>
        <v>389500</v>
      </c>
      <c r="K162" s="89"/>
      <c r="L162" s="89">
        <f t="shared" si="5"/>
        <v>389500</v>
      </c>
      <c r="M162" s="83" t="s">
        <v>158</v>
      </c>
      <c r="N162" s="83" t="s">
        <v>131</v>
      </c>
      <c r="O162" s="86" t="s">
        <v>185</v>
      </c>
      <c r="P162" s="86" t="s">
        <v>1</v>
      </c>
    </row>
    <row r="163" spans="1:16" s="90" customFormat="1" ht="24" customHeight="1">
      <c r="A163" s="83">
        <f>IF(B163&lt;&gt;"",SUBTOTAL(3,$B$8:B163),0)</f>
        <v>156</v>
      </c>
      <c r="B163" s="83" t="s">
        <v>75</v>
      </c>
      <c r="C163" s="83" t="s">
        <v>44</v>
      </c>
      <c r="D163" s="84" t="s">
        <v>94</v>
      </c>
      <c r="E163" s="85" t="s">
        <v>122</v>
      </c>
      <c r="F163" s="83">
        <v>10</v>
      </c>
      <c r="G163" s="86" t="s">
        <v>202</v>
      </c>
      <c r="H163" s="87">
        <v>9.4</v>
      </c>
      <c r="I163" s="88">
        <v>102500</v>
      </c>
      <c r="J163" s="89">
        <f t="shared" si="4"/>
        <v>963500</v>
      </c>
      <c r="K163" s="89"/>
      <c r="L163" s="89">
        <f t="shared" si="5"/>
        <v>963500</v>
      </c>
      <c r="M163" s="83" t="s">
        <v>158</v>
      </c>
      <c r="N163" s="83" t="s">
        <v>132</v>
      </c>
      <c r="O163" s="86" t="s">
        <v>185</v>
      </c>
      <c r="P163" s="86" t="s">
        <v>1</v>
      </c>
    </row>
    <row r="164" spans="1:16" s="90" customFormat="1" ht="24" customHeight="1">
      <c r="A164" s="83">
        <f>IF(B164&lt;&gt;"",SUBTOTAL(3,$B$8:B164),0)</f>
        <v>157</v>
      </c>
      <c r="B164" s="83" t="s">
        <v>76</v>
      </c>
      <c r="C164" s="83" t="s">
        <v>44</v>
      </c>
      <c r="D164" s="84" t="s">
        <v>123</v>
      </c>
      <c r="E164" s="85" t="s">
        <v>93</v>
      </c>
      <c r="F164" s="83">
        <v>10</v>
      </c>
      <c r="G164" s="86" t="s">
        <v>202</v>
      </c>
      <c r="H164" s="87">
        <v>67.5</v>
      </c>
      <c r="I164" s="88">
        <v>102500</v>
      </c>
      <c r="J164" s="89">
        <f t="shared" si="4"/>
        <v>6918750</v>
      </c>
      <c r="K164" s="89"/>
      <c r="L164" s="89">
        <f t="shared" si="5"/>
        <v>6918750</v>
      </c>
      <c r="M164" s="83" t="s">
        <v>152</v>
      </c>
      <c r="N164" s="83" t="s">
        <v>130</v>
      </c>
      <c r="O164" s="86" t="s">
        <v>179</v>
      </c>
      <c r="P164" s="86" t="s">
        <v>1</v>
      </c>
    </row>
    <row r="165" spans="1:16" s="90" customFormat="1" ht="24" customHeight="1">
      <c r="A165" s="83">
        <f>IF(B165&lt;&gt;"",SUBTOTAL(3,$B$8:B165),0)</f>
        <v>158</v>
      </c>
      <c r="B165" s="83" t="s">
        <v>76</v>
      </c>
      <c r="C165" s="83" t="s">
        <v>44</v>
      </c>
      <c r="D165" s="84" t="s">
        <v>123</v>
      </c>
      <c r="E165" s="85" t="s">
        <v>93</v>
      </c>
      <c r="F165" s="83">
        <v>10</v>
      </c>
      <c r="G165" s="86" t="s">
        <v>202</v>
      </c>
      <c r="H165" s="87">
        <v>2</v>
      </c>
      <c r="I165" s="88">
        <v>102500</v>
      </c>
      <c r="J165" s="89">
        <f t="shared" si="4"/>
        <v>205000</v>
      </c>
      <c r="K165" s="89"/>
      <c r="L165" s="89">
        <f t="shared" si="5"/>
        <v>205000</v>
      </c>
      <c r="M165" s="83" t="s">
        <v>152</v>
      </c>
      <c r="N165" s="83" t="s">
        <v>131</v>
      </c>
      <c r="O165" s="86" t="s">
        <v>179</v>
      </c>
      <c r="P165" s="86" t="s">
        <v>1</v>
      </c>
    </row>
    <row r="166" spans="1:16" s="90" customFormat="1" ht="24" customHeight="1">
      <c r="A166" s="83">
        <f>IF(B166&lt;&gt;"",SUBTOTAL(3,$B$8:B166),0)</f>
        <v>159</v>
      </c>
      <c r="B166" s="83" t="s">
        <v>76</v>
      </c>
      <c r="C166" s="83" t="s">
        <v>44</v>
      </c>
      <c r="D166" s="84" t="s">
        <v>123</v>
      </c>
      <c r="E166" s="85" t="s">
        <v>93</v>
      </c>
      <c r="F166" s="83">
        <v>10</v>
      </c>
      <c r="G166" s="86" t="s">
        <v>202</v>
      </c>
      <c r="H166" s="87">
        <v>4.9000000000000004</v>
      </c>
      <c r="I166" s="88">
        <v>102500</v>
      </c>
      <c r="J166" s="89">
        <f t="shared" si="4"/>
        <v>502250.00000000006</v>
      </c>
      <c r="K166" s="89"/>
      <c r="L166" s="89">
        <f t="shared" si="5"/>
        <v>502250.00000000006</v>
      </c>
      <c r="M166" s="83" t="s">
        <v>152</v>
      </c>
      <c r="N166" s="83" t="s">
        <v>132</v>
      </c>
      <c r="O166" s="86" t="s">
        <v>179</v>
      </c>
      <c r="P166" s="86" t="s">
        <v>1</v>
      </c>
    </row>
    <row r="167" spans="1:16" s="90" customFormat="1" ht="24" customHeight="1">
      <c r="A167" s="83">
        <f>IF(B167&lt;&gt;"",SUBTOTAL(3,$B$8:B167),0)</f>
        <v>160</v>
      </c>
      <c r="B167" s="83" t="s">
        <v>243</v>
      </c>
      <c r="C167" s="83" t="s">
        <v>44</v>
      </c>
      <c r="D167" s="84" t="s">
        <v>316</v>
      </c>
      <c r="E167" s="85" t="s">
        <v>87</v>
      </c>
      <c r="F167" s="83">
        <v>10</v>
      </c>
      <c r="G167" s="86" t="s">
        <v>202</v>
      </c>
      <c r="H167" s="87">
        <v>67.5</v>
      </c>
      <c r="I167" s="88">
        <v>102500</v>
      </c>
      <c r="J167" s="89">
        <f t="shared" si="4"/>
        <v>6918750</v>
      </c>
      <c r="K167" s="89"/>
      <c r="L167" s="89">
        <f t="shared" si="5"/>
        <v>6918750</v>
      </c>
      <c r="M167" s="83" t="s">
        <v>157</v>
      </c>
      <c r="N167" s="83" t="s">
        <v>130</v>
      </c>
      <c r="O167" s="86" t="s">
        <v>184</v>
      </c>
      <c r="P167" s="86" t="s">
        <v>1</v>
      </c>
    </row>
    <row r="168" spans="1:16" s="90" customFormat="1" ht="24" customHeight="1">
      <c r="A168" s="83">
        <f>IF(B168&lt;&gt;"",SUBTOTAL(3,$B$8:B168),0)</f>
        <v>161</v>
      </c>
      <c r="B168" s="83" t="s">
        <v>243</v>
      </c>
      <c r="C168" s="83" t="s">
        <v>44</v>
      </c>
      <c r="D168" s="84" t="s">
        <v>316</v>
      </c>
      <c r="E168" s="85" t="s">
        <v>87</v>
      </c>
      <c r="F168" s="83">
        <v>10</v>
      </c>
      <c r="G168" s="86" t="s">
        <v>202</v>
      </c>
      <c r="H168" s="87">
        <v>2.5</v>
      </c>
      <c r="I168" s="88">
        <v>102500</v>
      </c>
      <c r="J168" s="89">
        <f t="shared" si="4"/>
        <v>256250</v>
      </c>
      <c r="K168" s="89"/>
      <c r="L168" s="89">
        <f t="shared" si="5"/>
        <v>256250</v>
      </c>
      <c r="M168" s="83" t="s">
        <v>157</v>
      </c>
      <c r="N168" s="83" t="s">
        <v>131</v>
      </c>
      <c r="O168" s="86" t="s">
        <v>184</v>
      </c>
      <c r="P168" s="86" t="s">
        <v>1</v>
      </c>
    </row>
    <row r="169" spans="1:16" s="90" customFormat="1" ht="24" customHeight="1">
      <c r="A169" s="83">
        <f>IF(B169&lt;&gt;"",SUBTOTAL(3,$B$8:B169),0)</f>
        <v>162</v>
      </c>
      <c r="B169" s="83" t="s">
        <v>243</v>
      </c>
      <c r="C169" s="83" t="s">
        <v>44</v>
      </c>
      <c r="D169" s="84" t="s">
        <v>316</v>
      </c>
      <c r="E169" s="85" t="s">
        <v>87</v>
      </c>
      <c r="F169" s="83">
        <v>10</v>
      </c>
      <c r="G169" s="86" t="s">
        <v>202</v>
      </c>
      <c r="H169" s="87">
        <v>6.2</v>
      </c>
      <c r="I169" s="88">
        <v>102500</v>
      </c>
      <c r="J169" s="89">
        <f t="shared" si="4"/>
        <v>635500</v>
      </c>
      <c r="K169" s="89"/>
      <c r="L169" s="89">
        <f t="shared" si="5"/>
        <v>635500</v>
      </c>
      <c r="M169" s="83" t="s">
        <v>157</v>
      </c>
      <c r="N169" s="83" t="s">
        <v>132</v>
      </c>
      <c r="O169" s="86" t="s">
        <v>184</v>
      </c>
      <c r="P169" s="86" t="s">
        <v>1</v>
      </c>
    </row>
    <row r="170" spans="1:16" s="90" customFormat="1" ht="24" customHeight="1">
      <c r="A170" s="83">
        <f>IF(B170&lt;&gt;"",SUBTOTAL(3,$B$8:B170),0)</f>
        <v>163</v>
      </c>
      <c r="B170" s="83" t="s">
        <v>77</v>
      </c>
      <c r="C170" s="83" t="s">
        <v>44</v>
      </c>
      <c r="D170" s="84" t="s">
        <v>83</v>
      </c>
      <c r="E170" s="85" t="s">
        <v>101</v>
      </c>
      <c r="F170" s="83">
        <v>10</v>
      </c>
      <c r="G170" s="86" t="s">
        <v>202</v>
      </c>
      <c r="H170" s="87">
        <v>67.5</v>
      </c>
      <c r="I170" s="88">
        <v>102500</v>
      </c>
      <c r="J170" s="89">
        <f t="shared" si="4"/>
        <v>6918750</v>
      </c>
      <c r="K170" s="89"/>
      <c r="L170" s="89">
        <f t="shared" si="5"/>
        <v>6918750</v>
      </c>
      <c r="M170" s="83" t="s">
        <v>154</v>
      </c>
      <c r="N170" s="83" t="s">
        <v>130</v>
      </c>
      <c r="O170" s="86" t="s">
        <v>181</v>
      </c>
      <c r="P170" s="86" t="s">
        <v>1</v>
      </c>
    </row>
    <row r="171" spans="1:16" s="90" customFormat="1" ht="24" customHeight="1">
      <c r="A171" s="83">
        <f>IF(B171&lt;&gt;"",SUBTOTAL(3,$B$8:B171),0)</f>
        <v>164</v>
      </c>
      <c r="B171" s="83" t="s">
        <v>77</v>
      </c>
      <c r="C171" s="83" t="s">
        <v>44</v>
      </c>
      <c r="D171" s="84" t="s">
        <v>83</v>
      </c>
      <c r="E171" s="85" t="s">
        <v>101</v>
      </c>
      <c r="F171" s="83">
        <v>10</v>
      </c>
      <c r="G171" s="86" t="s">
        <v>202</v>
      </c>
      <c r="H171" s="87">
        <v>67.5</v>
      </c>
      <c r="I171" s="88">
        <v>102500</v>
      </c>
      <c r="J171" s="89">
        <f t="shared" si="4"/>
        <v>6918750</v>
      </c>
      <c r="K171" s="89"/>
      <c r="L171" s="89">
        <f t="shared" si="5"/>
        <v>6918750</v>
      </c>
      <c r="M171" s="83" t="s">
        <v>362</v>
      </c>
      <c r="N171" s="83" t="s">
        <v>130</v>
      </c>
      <c r="O171" s="86" t="s">
        <v>180</v>
      </c>
      <c r="P171" s="86" t="s">
        <v>1</v>
      </c>
    </row>
    <row r="172" spans="1:16" s="90" customFormat="1" ht="24" customHeight="1">
      <c r="A172" s="83">
        <f>IF(B172&lt;&gt;"",SUBTOTAL(3,$B$8:B172),0)</f>
        <v>165</v>
      </c>
      <c r="B172" s="83" t="s">
        <v>77</v>
      </c>
      <c r="C172" s="83" t="s">
        <v>44</v>
      </c>
      <c r="D172" s="84" t="s">
        <v>83</v>
      </c>
      <c r="E172" s="85" t="s">
        <v>101</v>
      </c>
      <c r="F172" s="83">
        <v>10</v>
      </c>
      <c r="G172" s="86" t="s">
        <v>202</v>
      </c>
      <c r="H172" s="87">
        <v>0.5</v>
      </c>
      <c r="I172" s="88">
        <v>102500</v>
      </c>
      <c r="J172" s="89">
        <f t="shared" si="4"/>
        <v>51250</v>
      </c>
      <c r="K172" s="89"/>
      <c r="L172" s="89">
        <f t="shared" si="5"/>
        <v>51250</v>
      </c>
      <c r="M172" s="83" t="s">
        <v>154</v>
      </c>
      <c r="N172" s="83" t="s">
        <v>131</v>
      </c>
      <c r="O172" s="86" t="s">
        <v>181</v>
      </c>
      <c r="P172" s="86" t="s">
        <v>1</v>
      </c>
    </row>
    <row r="173" spans="1:16" s="90" customFormat="1" ht="24" customHeight="1">
      <c r="A173" s="83">
        <f>IF(B173&lt;&gt;"",SUBTOTAL(3,$B$8:B173),0)</f>
        <v>166</v>
      </c>
      <c r="B173" s="83" t="s">
        <v>77</v>
      </c>
      <c r="C173" s="83" t="s">
        <v>44</v>
      </c>
      <c r="D173" s="84" t="s">
        <v>83</v>
      </c>
      <c r="E173" s="85" t="s">
        <v>101</v>
      </c>
      <c r="F173" s="83">
        <v>10</v>
      </c>
      <c r="G173" s="86" t="s">
        <v>202</v>
      </c>
      <c r="H173" s="87">
        <v>1</v>
      </c>
      <c r="I173" s="88">
        <v>102500</v>
      </c>
      <c r="J173" s="89">
        <f t="shared" si="4"/>
        <v>102500</v>
      </c>
      <c r="K173" s="89"/>
      <c r="L173" s="89">
        <f t="shared" si="5"/>
        <v>102500</v>
      </c>
      <c r="M173" s="83" t="s">
        <v>362</v>
      </c>
      <c r="N173" s="83" t="s">
        <v>131</v>
      </c>
      <c r="O173" s="86" t="s">
        <v>180</v>
      </c>
      <c r="P173" s="86" t="s">
        <v>1</v>
      </c>
    </row>
    <row r="174" spans="1:16" s="90" customFormat="1" ht="24" customHeight="1">
      <c r="A174" s="83">
        <f>IF(B174&lt;&gt;"",SUBTOTAL(3,$B$8:B174),0)</f>
        <v>167</v>
      </c>
      <c r="B174" s="83" t="s">
        <v>77</v>
      </c>
      <c r="C174" s="83" t="s">
        <v>44</v>
      </c>
      <c r="D174" s="84" t="s">
        <v>83</v>
      </c>
      <c r="E174" s="85" t="s">
        <v>101</v>
      </c>
      <c r="F174" s="83">
        <v>10</v>
      </c>
      <c r="G174" s="86" t="s">
        <v>202</v>
      </c>
      <c r="H174" s="87">
        <v>1.2</v>
      </c>
      <c r="I174" s="88">
        <v>102500</v>
      </c>
      <c r="J174" s="89">
        <f t="shared" si="4"/>
        <v>123000</v>
      </c>
      <c r="K174" s="89"/>
      <c r="L174" s="89">
        <f t="shared" si="5"/>
        <v>123000</v>
      </c>
      <c r="M174" s="83" t="s">
        <v>154</v>
      </c>
      <c r="N174" s="83" t="s">
        <v>132</v>
      </c>
      <c r="O174" s="86" t="s">
        <v>181</v>
      </c>
      <c r="P174" s="86" t="s">
        <v>1</v>
      </c>
    </row>
    <row r="175" spans="1:16" s="90" customFormat="1" ht="24" customHeight="1">
      <c r="A175" s="83">
        <f>IF(B175&lt;&gt;"",SUBTOTAL(3,$B$8:B175),0)</f>
        <v>168</v>
      </c>
      <c r="B175" s="83" t="s">
        <v>77</v>
      </c>
      <c r="C175" s="83" t="s">
        <v>44</v>
      </c>
      <c r="D175" s="84" t="s">
        <v>83</v>
      </c>
      <c r="E175" s="85" t="s">
        <v>101</v>
      </c>
      <c r="F175" s="83">
        <v>10</v>
      </c>
      <c r="G175" s="86" t="s">
        <v>202</v>
      </c>
      <c r="H175" s="87">
        <v>2.5</v>
      </c>
      <c r="I175" s="88">
        <v>102500</v>
      </c>
      <c r="J175" s="89">
        <f t="shared" si="4"/>
        <v>256250</v>
      </c>
      <c r="K175" s="89"/>
      <c r="L175" s="89">
        <f t="shared" si="5"/>
        <v>256250</v>
      </c>
      <c r="M175" s="83" t="s">
        <v>362</v>
      </c>
      <c r="N175" s="83" t="s">
        <v>132</v>
      </c>
      <c r="O175" s="86" t="s">
        <v>180</v>
      </c>
      <c r="P175" s="86" t="s">
        <v>1</v>
      </c>
    </row>
    <row r="176" spans="1:16" s="90" customFormat="1" ht="24" customHeight="1">
      <c r="A176" s="83">
        <f>IF(B176&lt;&gt;"",SUBTOTAL(3,$B$8:B176),0)</f>
        <v>169</v>
      </c>
      <c r="B176" s="83" t="s">
        <v>244</v>
      </c>
      <c r="C176" s="83" t="s">
        <v>44</v>
      </c>
      <c r="D176" s="84" t="s">
        <v>317</v>
      </c>
      <c r="E176" s="85" t="s">
        <v>318</v>
      </c>
      <c r="F176" s="83">
        <v>10</v>
      </c>
      <c r="G176" s="86" t="s">
        <v>202</v>
      </c>
      <c r="H176" s="87">
        <v>67.5</v>
      </c>
      <c r="I176" s="88">
        <v>102500</v>
      </c>
      <c r="J176" s="89">
        <f t="shared" si="4"/>
        <v>6918750</v>
      </c>
      <c r="K176" s="89"/>
      <c r="L176" s="89">
        <f t="shared" si="5"/>
        <v>6918750</v>
      </c>
      <c r="M176" s="83" t="s">
        <v>153</v>
      </c>
      <c r="N176" s="83" t="s">
        <v>130</v>
      </c>
      <c r="O176" s="86" t="s">
        <v>180</v>
      </c>
      <c r="P176" s="86" t="s">
        <v>1</v>
      </c>
    </row>
    <row r="177" spans="1:16" s="90" customFormat="1" ht="24" customHeight="1">
      <c r="A177" s="83">
        <f>IF(B177&lt;&gt;"",SUBTOTAL(3,$B$8:B177),0)</f>
        <v>170</v>
      </c>
      <c r="B177" s="83" t="s">
        <v>244</v>
      </c>
      <c r="C177" s="83" t="s">
        <v>44</v>
      </c>
      <c r="D177" s="84" t="s">
        <v>317</v>
      </c>
      <c r="E177" s="85" t="s">
        <v>318</v>
      </c>
      <c r="F177" s="83">
        <v>10</v>
      </c>
      <c r="G177" s="86" t="s">
        <v>202</v>
      </c>
      <c r="H177" s="87">
        <v>4.2</v>
      </c>
      <c r="I177" s="88">
        <v>102500</v>
      </c>
      <c r="J177" s="89">
        <f t="shared" si="4"/>
        <v>430500</v>
      </c>
      <c r="K177" s="89"/>
      <c r="L177" s="89">
        <f t="shared" si="5"/>
        <v>430500</v>
      </c>
      <c r="M177" s="83" t="s">
        <v>153</v>
      </c>
      <c r="N177" s="83" t="s">
        <v>131</v>
      </c>
      <c r="O177" s="86" t="s">
        <v>180</v>
      </c>
      <c r="P177" s="86" t="s">
        <v>1</v>
      </c>
    </row>
    <row r="178" spans="1:16" s="90" customFormat="1" ht="24" customHeight="1">
      <c r="A178" s="83">
        <f>IF(B178&lt;&gt;"",SUBTOTAL(3,$B$8:B178),0)</f>
        <v>171</v>
      </c>
      <c r="B178" s="83" t="s">
        <v>244</v>
      </c>
      <c r="C178" s="83" t="s">
        <v>44</v>
      </c>
      <c r="D178" s="84" t="s">
        <v>317</v>
      </c>
      <c r="E178" s="85" t="s">
        <v>318</v>
      </c>
      <c r="F178" s="83">
        <v>10</v>
      </c>
      <c r="G178" s="86" t="s">
        <v>202</v>
      </c>
      <c r="H178" s="87">
        <v>10.6</v>
      </c>
      <c r="I178" s="88">
        <v>102500</v>
      </c>
      <c r="J178" s="89">
        <f t="shared" si="4"/>
        <v>1086500</v>
      </c>
      <c r="K178" s="89"/>
      <c r="L178" s="89">
        <f t="shared" si="5"/>
        <v>1086500</v>
      </c>
      <c r="M178" s="83" t="s">
        <v>153</v>
      </c>
      <c r="N178" s="83" t="s">
        <v>132</v>
      </c>
      <c r="O178" s="86" t="s">
        <v>180</v>
      </c>
      <c r="P178" s="86" t="s">
        <v>1</v>
      </c>
    </row>
    <row r="179" spans="1:16" s="90" customFormat="1" ht="24" customHeight="1">
      <c r="A179" s="83">
        <f>IF(B179&lt;&gt;"",SUBTOTAL(3,$B$8:B179),0)</f>
        <v>172</v>
      </c>
      <c r="B179" s="83" t="s">
        <v>245</v>
      </c>
      <c r="C179" s="83" t="s">
        <v>44</v>
      </c>
      <c r="D179" s="84" t="s">
        <v>319</v>
      </c>
      <c r="E179" s="85" t="s">
        <v>274</v>
      </c>
      <c r="F179" s="83">
        <v>10</v>
      </c>
      <c r="G179" s="86" t="s">
        <v>202</v>
      </c>
      <c r="H179" s="87">
        <v>33</v>
      </c>
      <c r="I179" s="88">
        <v>102500</v>
      </c>
      <c r="J179" s="89">
        <f t="shared" si="4"/>
        <v>3382500</v>
      </c>
      <c r="K179" s="89"/>
      <c r="L179" s="89">
        <f t="shared" si="5"/>
        <v>3382500</v>
      </c>
      <c r="M179" s="83" t="s">
        <v>363</v>
      </c>
      <c r="N179" s="83" t="s">
        <v>130</v>
      </c>
      <c r="O179" s="86" t="s">
        <v>404</v>
      </c>
      <c r="P179" s="86" t="s">
        <v>1</v>
      </c>
    </row>
    <row r="180" spans="1:16" s="90" customFormat="1" ht="24" customHeight="1">
      <c r="A180" s="83">
        <f>IF(B180&lt;&gt;"",SUBTOTAL(3,$B$8:B180),0)</f>
        <v>173</v>
      </c>
      <c r="B180" s="83" t="s">
        <v>245</v>
      </c>
      <c r="C180" s="83" t="s">
        <v>44</v>
      </c>
      <c r="D180" s="84" t="s">
        <v>319</v>
      </c>
      <c r="E180" s="85" t="s">
        <v>274</v>
      </c>
      <c r="F180" s="83">
        <v>10</v>
      </c>
      <c r="G180" s="86" t="s">
        <v>202</v>
      </c>
      <c r="H180" s="87">
        <v>12</v>
      </c>
      <c r="I180" s="88">
        <v>102500</v>
      </c>
      <c r="J180" s="89">
        <f t="shared" si="4"/>
        <v>1230000</v>
      </c>
      <c r="K180" s="89"/>
      <c r="L180" s="89">
        <f t="shared" si="5"/>
        <v>1230000</v>
      </c>
      <c r="M180" s="83" t="s">
        <v>363</v>
      </c>
      <c r="N180" s="83" t="s">
        <v>133</v>
      </c>
      <c r="O180" s="86" t="s">
        <v>404</v>
      </c>
      <c r="P180" s="86" t="s">
        <v>1</v>
      </c>
    </row>
    <row r="181" spans="1:16" s="90" customFormat="1" ht="24" customHeight="1">
      <c r="A181" s="83">
        <f>IF(B181&lt;&gt;"",SUBTOTAL(3,$B$8:B181),0)</f>
        <v>174</v>
      </c>
      <c r="B181" s="83" t="s">
        <v>245</v>
      </c>
      <c r="C181" s="83" t="s">
        <v>44</v>
      </c>
      <c r="D181" s="84" t="s">
        <v>319</v>
      </c>
      <c r="E181" s="85" t="s">
        <v>274</v>
      </c>
      <c r="F181" s="83">
        <v>10</v>
      </c>
      <c r="G181" s="86" t="s">
        <v>202</v>
      </c>
      <c r="H181" s="87">
        <v>1.1000000000000001</v>
      </c>
      <c r="I181" s="88">
        <v>102500</v>
      </c>
      <c r="J181" s="89">
        <f t="shared" si="4"/>
        <v>112750.00000000001</v>
      </c>
      <c r="K181" s="89"/>
      <c r="L181" s="89">
        <f t="shared" si="5"/>
        <v>112750.00000000001</v>
      </c>
      <c r="M181" s="83" t="s">
        <v>363</v>
      </c>
      <c r="N181" s="83" t="s">
        <v>131</v>
      </c>
      <c r="O181" s="86" t="s">
        <v>404</v>
      </c>
      <c r="P181" s="86" t="s">
        <v>1</v>
      </c>
    </row>
    <row r="182" spans="1:16" s="90" customFormat="1" ht="24" customHeight="1">
      <c r="A182" s="83">
        <f>IF(B182&lt;&gt;"",SUBTOTAL(3,$B$8:B182),0)</f>
        <v>175</v>
      </c>
      <c r="B182" s="83" t="s">
        <v>245</v>
      </c>
      <c r="C182" s="83" t="s">
        <v>44</v>
      </c>
      <c r="D182" s="84" t="s">
        <v>319</v>
      </c>
      <c r="E182" s="85" t="s">
        <v>274</v>
      </c>
      <c r="F182" s="83">
        <v>10</v>
      </c>
      <c r="G182" s="86" t="s">
        <v>202</v>
      </c>
      <c r="H182" s="87">
        <v>2.8</v>
      </c>
      <c r="I182" s="88">
        <v>102500</v>
      </c>
      <c r="J182" s="89">
        <f t="shared" si="4"/>
        <v>287000</v>
      </c>
      <c r="K182" s="89"/>
      <c r="L182" s="89">
        <f t="shared" si="5"/>
        <v>287000</v>
      </c>
      <c r="M182" s="83" t="s">
        <v>363</v>
      </c>
      <c r="N182" s="83" t="s">
        <v>132</v>
      </c>
      <c r="O182" s="86" t="s">
        <v>404</v>
      </c>
      <c r="P182" s="86" t="s">
        <v>1</v>
      </c>
    </row>
    <row r="183" spans="1:16" s="90" customFormat="1" ht="24" customHeight="1">
      <c r="A183" s="83">
        <f>IF(B183&lt;&gt;"",SUBTOTAL(3,$B$8:B183),0)</f>
        <v>176</v>
      </c>
      <c r="B183" s="83" t="s">
        <v>79</v>
      </c>
      <c r="C183" s="83" t="s">
        <v>81</v>
      </c>
      <c r="D183" s="84" t="s">
        <v>127</v>
      </c>
      <c r="E183" s="85" t="s">
        <v>89</v>
      </c>
      <c r="F183" s="83">
        <v>10</v>
      </c>
      <c r="G183" s="86" t="s">
        <v>202</v>
      </c>
      <c r="H183" s="87">
        <v>45</v>
      </c>
      <c r="I183" s="88">
        <v>102500</v>
      </c>
      <c r="J183" s="89">
        <f t="shared" si="4"/>
        <v>4612500</v>
      </c>
      <c r="K183" s="89"/>
      <c r="L183" s="89">
        <f t="shared" si="5"/>
        <v>4612500</v>
      </c>
      <c r="M183" s="83" t="s">
        <v>156</v>
      </c>
      <c r="N183" s="83" t="s">
        <v>130</v>
      </c>
      <c r="O183" s="86" t="s">
        <v>183</v>
      </c>
      <c r="P183" s="86" t="s">
        <v>1</v>
      </c>
    </row>
    <row r="184" spans="1:16" s="90" customFormat="1" ht="24" customHeight="1">
      <c r="A184" s="83">
        <f>IF(B184&lt;&gt;"",SUBTOTAL(3,$B$8:B184),0)</f>
        <v>177</v>
      </c>
      <c r="B184" s="83" t="s">
        <v>79</v>
      </c>
      <c r="C184" s="83" t="s">
        <v>81</v>
      </c>
      <c r="D184" s="84" t="s">
        <v>127</v>
      </c>
      <c r="E184" s="85" t="s">
        <v>89</v>
      </c>
      <c r="F184" s="83">
        <v>10</v>
      </c>
      <c r="G184" s="86" t="s">
        <v>202</v>
      </c>
      <c r="H184" s="87">
        <v>1.5</v>
      </c>
      <c r="I184" s="88">
        <v>102500</v>
      </c>
      <c r="J184" s="89">
        <f t="shared" si="4"/>
        <v>153750</v>
      </c>
      <c r="K184" s="89"/>
      <c r="L184" s="89">
        <f t="shared" si="5"/>
        <v>153750</v>
      </c>
      <c r="M184" s="83" t="s">
        <v>156</v>
      </c>
      <c r="N184" s="83" t="s">
        <v>131</v>
      </c>
      <c r="O184" s="86" t="s">
        <v>183</v>
      </c>
      <c r="P184" s="86" t="s">
        <v>1</v>
      </c>
    </row>
    <row r="185" spans="1:16" s="90" customFormat="1" ht="24" customHeight="1">
      <c r="A185" s="83">
        <f>IF(B185&lt;&gt;"",SUBTOTAL(3,$B$8:B185),0)</f>
        <v>178</v>
      </c>
      <c r="B185" s="83" t="s">
        <v>79</v>
      </c>
      <c r="C185" s="83" t="s">
        <v>81</v>
      </c>
      <c r="D185" s="84" t="s">
        <v>127</v>
      </c>
      <c r="E185" s="85" t="s">
        <v>89</v>
      </c>
      <c r="F185" s="83">
        <v>10</v>
      </c>
      <c r="G185" s="86" t="s">
        <v>202</v>
      </c>
      <c r="H185" s="87">
        <v>3.8</v>
      </c>
      <c r="I185" s="88">
        <v>102500</v>
      </c>
      <c r="J185" s="89">
        <f t="shared" si="4"/>
        <v>389500</v>
      </c>
      <c r="K185" s="89"/>
      <c r="L185" s="89">
        <f t="shared" si="5"/>
        <v>389500</v>
      </c>
      <c r="M185" s="83" t="s">
        <v>156</v>
      </c>
      <c r="N185" s="83" t="s">
        <v>132</v>
      </c>
      <c r="O185" s="86" t="s">
        <v>183</v>
      </c>
      <c r="P185" s="86" t="s">
        <v>1</v>
      </c>
    </row>
    <row r="186" spans="1:16" s="90" customFormat="1" ht="24" customHeight="1">
      <c r="A186" s="83">
        <f>IF(B186&lt;&gt;"",SUBTOTAL(3,$B$8:B186),0)</f>
        <v>179</v>
      </c>
      <c r="B186" s="83" t="s">
        <v>246</v>
      </c>
      <c r="C186" s="83" t="s">
        <v>44</v>
      </c>
      <c r="D186" s="84" t="s">
        <v>320</v>
      </c>
      <c r="E186" s="85" t="s">
        <v>261</v>
      </c>
      <c r="F186" s="83">
        <v>10</v>
      </c>
      <c r="G186" s="86" t="s">
        <v>321</v>
      </c>
      <c r="H186" s="87">
        <v>45</v>
      </c>
      <c r="I186" s="88">
        <v>102500</v>
      </c>
      <c r="J186" s="89">
        <f t="shared" si="4"/>
        <v>4612500</v>
      </c>
      <c r="K186" s="89"/>
      <c r="L186" s="89">
        <f t="shared" si="5"/>
        <v>4612500</v>
      </c>
      <c r="M186" s="83" t="s">
        <v>364</v>
      </c>
      <c r="N186" s="83" t="s">
        <v>130</v>
      </c>
      <c r="O186" s="86" t="s">
        <v>405</v>
      </c>
      <c r="P186" s="86" t="s">
        <v>1</v>
      </c>
    </row>
    <row r="187" spans="1:16" s="90" customFormat="1" ht="24" customHeight="1">
      <c r="A187" s="83">
        <f>IF(B187&lt;&gt;"",SUBTOTAL(3,$B$8:B187),0)</f>
        <v>180</v>
      </c>
      <c r="B187" s="83" t="s">
        <v>246</v>
      </c>
      <c r="C187" s="83" t="s">
        <v>44</v>
      </c>
      <c r="D187" s="84" t="s">
        <v>320</v>
      </c>
      <c r="E187" s="85" t="s">
        <v>261</v>
      </c>
      <c r="F187" s="83">
        <v>10</v>
      </c>
      <c r="G187" s="86" t="s">
        <v>321</v>
      </c>
      <c r="H187" s="87">
        <v>22.5</v>
      </c>
      <c r="I187" s="88">
        <v>102500</v>
      </c>
      <c r="J187" s="89">
        <f t="shared" si="4"/>
        <v>2306250</v>
      </c>
      <c r="K187" s="89"/>
      <c r="L187" s="89">
        <f t="shared" si="5"/>
        <v>2306250</v>
      </c>
      <c r="M187" s="83" t="s">
        <v>364</v>
      </c>
      <c r="N187" s="83" t="s">
        <v>133</v>
      </c>
      <c r="O187" s="86" t="s">
        <v>405</v>
      </c>
      <c r="P187" s="86" t="s">
        <v>1</v>
      </c>
    </row>
    <row r="188" spans="1:16" s="90" customFormat="1" ht="24" customHeight="1">
      <c r="A188" s="83">
        <f>IF(B188&lt;&gt;"",SUBTOTAL(3,$B$8:B188),0)</f>
        <v>181</v>
      </c>
      <c r="B188" s="83" t="s">
        <v>246</v>
      </c>
      <c r="C188" s="83" t="s">
        <v>44</v>
      </c>
      <c r="D188" s="84" t="s">
        <v>320</v>
      </c>
      <c r="E188" s="85" t="s">
        <v>261</v>
      </c>
      <c r="F188" s="83">
        <v>10</v>
      </c>
      <c r="G188" s="86" t="s">
        <v>321</v>
      </c>
      <c r="H188" s="87">
        <v>0.6</v>
      </c>
      <c r="I188" s="88">
        <v>102500</v>
      </c>
      <c r="J188" s="89">
        <f t="shared" si="4"/>
        <v>61500</v>
      </c>
      <c r="K188" s="89"/>
      <c r="L188" s="89">
        <f t="shared" si="5"/>
        <v>61500</v>
      </c>
      <c r="M188" s="83" t="s">
        <v>364</v>
      </c>
      <c r="N188" s="83" t="s">
        <v>131</v>
      </c>
      <c r="O188" s="86" t="s">
        <v>405</v>
      </c>
      <c r="P188" s="86" t="s">
        <v>1</v>
      </c>
    </row>
    <row r="189" spans="1:16" s="90" customFormat="1" ht="24" customHeight="1">
      <c r="A189" s="83">
        <f>IF(B189&lt;&gt;"",SUBTOTAL(3,$B$8:B189),0)</f>
        <v>182</v>
      </c>
      <c r="B189" s="83" t="s">
        <v>246</v>
      </c>
      <c r="C189" s="83" t="s">
        <v>44</v>
      </c>
      <c r="D189" s="84" t="s">
        <v>320</v>
      </c>
      <c r="E189" s="85" t="s">
        <v>261</v>
      </c>
      <c r="F189" s="83">
        <v>10</v>
      </c>
      <c r="G189" s="86" t="s">
        <v>321</v>
      </c>
      <c r="H189" s="87">
        <v>1.5</v>
      </c>
      <c r="I189" s="88">
        <v>102500</v>
      </c>
      <c r="J189" s="89">
        <f t="shared" si="4"/>
        <v>153750</v>
      </c>
      <c r="K189" s="89"/>
      <c r="L189" s="89">
        <f t="shared" si="5"/>
        <v>153750</v>
      </c>
      <c r="M189" s="83" t="s">
        <v>364</v>
      </c>
      <c r="N189" s="83" t="s">
        <v>132</v>
      </c>
      <c r="O189" s="86" t="s">
        <v>405</v>
      </c>
      <c r="P189" s="86" t="s">
        <v>1</v>
      </c>
    </row>
    <row r="190" spans="1:16" s="90" customFormat="1" ht="24" customHeight="1">
      <c r="A190" s="83">
        <f>IF(B190&lt;&gt;"",SUBTOTAL(3,$B$8:B190),0)</f>
        <v>183</v>
      </c>
      <c r="B190" s="83" t="s">
        <v>247</v>
      </c>
      <c r="C190" s="83" t="s">
        <v>44</v>
      </c>
      <c r="D190" s="84" t="s">
        <v>322</v>
      </c>
      <c r="E190" s="85" t="s">
        <v>323</v>
      </c>
      <c r="F190" s="83">
        <v>10</v>
      </c>
      <c r="G190" s="86" t="s">
        <v>321</v>
      </c>
      <c r="H190" s="87">
        <v>45</v>
      </c>
      <c r="I190" s="88">
        <v>102500</v>
      </c>
      <c r="J190" s="89">
        <f t="shared" si="4"/>
        <v>4612500</v>
      </c>
      <c r="K190" s="89"/>
      <c r="L190" s="89">
        <f t="shared" si="5"/>
        <v>4612500</v>
      </c>
      <c r="M190" s="83" t="s">
        <v>365</v>
      </c>
      <c r="N190" s="83" t="s">
        <v>130</v>
      </c>
      <c r="O190" s="86" t="s">
        <v>406</v>
      </c>
      <c r="P190" s="86" t="s">
        <v>1</v>
      </c>
    </row>
    <row r="191" spans="1:16" s="90" customFormat="1" ht="24" customHeight="1">
      <c r="A191" s="83">
        <f>IF(B191&lt;&gt;"",SUBTOTAL(3,$B$8:B191),0)</f>
        <v>184</v>
      </c>
      <c r="B191" s="83" t="s">
        <v>247</v>
      </c>
      <c r="C191" s="83" t="s">
        <v>44</v>
      </c>
      <c r="D191" s="84" t="s">
        <v>322</v>
      </c>
      <c r="E191" s="85" t="s">
        <v>323</v>
      </c>
      <c r="F191" s="83">
        <v>10</v>
      </c>
      <c r="G191" s="86" t="s">
        <v>321</v>
      </c>
      <c r="H191" s="87">
        <v>22.5</v>
      </c>
      <c r="I191" s="88">
        <v>102500</v>
      </c>
      <c r="J191" s="89">
        <f t="shared" si="4"/>
        <v>2306250</v>
      </c>
      <c r="K191" s="89"/>
      <c r="L191" s="89">
        <f t="shared" si="5"/>
        <v>2306250</v>
      </c>
      <c r="M191" s="83" t="s">
        <v>365</v>
      </c>
      <c r="N191" s="83" t="s">
        <v>133</v>
      </c>
      <c r="O191" s="86" t="s">
        <v>406</v>
      </c>
      <c r="P191" s="86" t="s">
        <v>1</v>
      </c>
    </row>
    <row r="192" spans="1:16" s="90" customFormat="1" ht="24" customHeight="1">
      <c r="A192" s="83">
        <f>IF(B192&lt;&gt;"",SUBTOTAL(3,$B$8:B192),0)</f>
        <v>185</v>
      </c>
      <c r="B192" s="83" t="s">
        <v>247</v>
      </c>
      <c r="C192" s="83" t="s">
        <v>44</v>
      </c>
      <c r="D192" s="84" t="s">
        <v>322</v>
      </c>
      <c r="E192" s="85" t="s">
        <v>323</v>
      </c>
      <c r="F192" s="83">
        <v>10</v>
      </c>
      <c r="G192" s="86" t="s">
        <v>321</v>
      </c>
      <c r="H192" s="87">
        <v>0.6</v>
      </c>
      <c r="I192" s="88">
        <v>102500</v>
      </c>
      <c r="J192" s="89">
        <f t="shared" si="4"/>
        <v>61500</v>
      </c>
      <c r="K192" s="89"/>
      <c r="L192" s="89">
        <f t="shared" si="5"/>
        <v>61500</v>
      </c>
      <c r="M192" s="83" t="s">
        <v>365</v>
      </c>
      <c r="N192" s="83" t="s">
        <v>131</v>
      </c>
      <c r="O192" s="86" t="s">
        <v>406</v>
      </c>
      <c r="P192" s="86" t="s">
        <v>1</v>
      </c>
    </row>
    <row r="193" spans="1:16" s="90" customFormat="1" ht="24" customHeight="1">
      <c r="A193" s="83">
        <f>IF(B193&lt;&gt;"",SUBTOTAL(3,$B$8:B193),0)</f>
        <v>186</v>
      </c>
      <c r="B193" s="83" t="s">
        <v>247</v>
      </c>
      <c r="C193" s="83" t="s">
        <v>44</v>
      </c>
      <c r="D193" s="84" t="s">
        <v>322</v>
      </c>
      <c r="E193" s="85" t="s">
        <v>323</v>
      </c>
      <c r="F193" s="83">
        <v>10</v>
      </c>
      <c r="G193" s="86" t="s">
        <v>321</v>
      </c>
      <c r="H193" s="87">
        <v>1.5</v>
      </c>
      <c r="I193" s="88">
        <v>102500</v>
      </c>
      <c r="J193" s="89">
        <f t="shared" si="4"/>
        <v>153750</v>
      </c>
      <c r="K193" s="89"/>
      <c r="L193" s="89">
        <f t="shared" si="5"/>
        <v>153750</v>
      </c>
      <c r="M193" s="83" t="s">
        <v>365</v>
      </c>
      <c r="N193" s="83" t="s">
        <v>132</v>
      </c>
      <c r="O193" s="86" t="s">
        <v>406</v>
      </c>
      <c r="P193" s="86" t="s">
        <v>1</v>
      </c>
    </row>
    <row r="194" spans="1:16" s="90" customFormat="1" ht="24" customHeight="1">
      <c r="A194" s="83">
        <f>IF(B194&lt;&gt;"",SUBTOTAL(3,$B$8:B194),0)</f>
        <v>187</v>
      </c>
      <c r="B194" s="83" t="s">
        <v>248</v>
      </c>
      <c r="C194" s="83" t="s">
        <v>44</v>
      </c>
      <c r="D194" s="84" t="s">
        <v>285</v>
      </c>
      <c r="E194" s="85" t="s">
        <v>324</v>
      </c>
      <c r="F194" s="83">
        <v>10</v>
      </c>
      <c r="G194" s="86" t="s">
        <v>321</v>
      </c>
      <c r="H194" s="87">
        <v>45</v>
      </c>
      <c r="I194" s="88">
        <v>102500</v>
      </c>
      <c r="J194" s="89">
        <f t="shared" si="4"/>
        <v>4612500</v>
      </c>
      <c r="K194" s="89"/>
      <c r="L194" s="89">
        <f t="shared" si="5"/>
        <v>4612500</v>
      </c>
      <c r="M194" s="83" t="s">
        <v>366</v>
      </c>
      <c r="N194" s="83" t="s">
        <v>130</v>
      </c>
      <c r="O194" s="86" t="s">
        <v>407</v>
      </c>
      <c r="P194" s="86" t="s">
        <v>1</v>
      </c>
    </row>
    <row r="195" spans="1:16" s="90" customFormat="1" ht="24" customHeight="1">
      <c r="A195" s="83">
        <f>IF(B195&lt;&gt;"",SUBTOTAL(3,$B$8:B195),0)</f>
        <v>188</v>
      </c>
      <c r="B195" s="83" t="s">
        <v>248</v>
      </c>
      <c r="C195" s="83" t="s">
        <v>44</v>
      </c>
      <c r="D195" s="84" t="s">
        <v>285</v>
      </c>
      <c r="E195" s="85" t="s">
        <v>324</v>
      </c>
      <c r="F195" s="83">
        <v>10</v>
      </c>
      <c r="G195" s="86" t="s">
        <v>321</v>
      </c>
      <c r="H195" s="87">
        <v>22.5</v>
      </c>
      <c r="I195" s="88">
        <v>102500</v>
      </c>
      <c r="J195" s="89">
        <f t="shared" si="4"/>
        <v>2306250</v>
      </c>
      <c r="K195" s="89"/>
      <c r="L195" s="89">
        <f t="shared" si="5"/>
        <v>2306250</v>
      </c>
      <c r="M195" s="83" t="s">
        <v>366</v>
      </c>
      <c r="N195" s="83" t="s">
        <v>133</v>
      </c>
      <c r="O195" s="86" t="s">
        <v>407</v>
      </c>
      <c r="P195" s="86" t="s">
        <v>1</v>
      </c>
    </row>
    <row r="196" spans="1:16" s="90" customFormat="1" ht="24" customHeight="1">
      <c r="A196" s="83">
        <f>IF(B196&lt;&gt;"",SUBTOTAL(3,$B$8:B196),0)</f>
        <v>189</v>
      </c>
      <c r="B196" s="83" t="s">
        <v>248</v>
      </c>
      <c r="C196" s="83" t="s">
        <v>44</v>
      </c>
      <c r="D196" s="84" t="s">
        <v>285</v>
      </c>
      <c r="E196" s="85" t="s">
        <v>324</v>
      </c>
      <c r="F196" s="83">
        <v>10</v>
      </c>
      <c r="G196" s="86" t="s">
        <v>321</v>
      </c>
      <c r="H196" s="87">
        <v>0.8</v>
      </c>
      <c r="I196" s="88">
        <v>102500</v>
      </c>
      <c r="J196" s="89">
        <f t="shared" si="4"/>
        <v>82000</v>
      </c>
      <c r="K196" s="89"/>
      <c r="L196" s="89">
        <f t="shared" si="5"/>
        <v>82000</v>
      </c>
      <c r="M196" s="83" t="s">
        <v>366</v>
      </c>
      <c r="N196" s="83" t="s">
        <v>131</v>
      </c>
      <c r="O196" s="86" t="s">
        <v>407</v>
      </c>
      <c r="P196" s="86" t="s">
        <v>1</v>
      </c>
    </row>
    <row r="197" spans="1:16" s="90" customFormat="1" ht="24" customHeight="1">
      <c r="A197" s="83">
        <f>IF(B197&lt;&gt;"",SUBTOTAL(3,$B$8:B197),0)</f>
        <v>190</v>
      </c>
      <c r="B197" s="83" t="s">
        <v>248</v>
      </c>
      <c r="C197" s="83" t="s">
        <v>44</v>
      </c>
      <c r="D197" s="84" t="s">
        <v>285</v>
      </c>
      <c r="E197" s="85" t="s">
        <v>324</v>
      </c>
      <c r="F197" s="83">
        <v>10</v>
      </c>
      <c r="G197" s="86" t="s">
        <v>321</v>
      </c>
      <c r="H197" s="87">
        <v>2</v>
      </c>
      <c r="I197" s="88">
        <v>102500</v>
      </c>
      <c r="J197" s="89">
        <f t="shared" si="4"/>
        <v>205000</v>
      </c>
      <c r="K197" s="89"/>
      <c r="L197" s="89">
        <f t="shared" si="5"/>
        <v>205000</v>
      </c>
      <c r="M197" s="83" t="s">
        <v>366</v>
      </c>
      <c r="N197" s="83" t="s">
        <v>132</v>
      </c>
      <c r="O197" s="86" t="s">
        <v>407</v>
      </c>
      <c r="P197" s="86" t="s">
        <v>1</v>
      </c>
    </row>
    <row r="198" spans="1:16" s="90" customFormat="1" ht="24" customHeight="1">
      <c r="A198" s="83">
        <f>IF(B198&lt;&gt;"",SUBTOTAL(3,$B$8:B198),0)</f>
        <v>191</v>
      </c>
      <c r="B198" s="83" t="s">
        <v>249</v>
      </c>
      <c r="C198" s="83" t="s">
        <v>81</v>
      </c>
      <c r="D198" s="84" t="s">
        <v>325</v>
      </c>
      <c r="E198" s="85" t="s">
        <v>113</v>
      </c>
      <c r="F198" s="83">
        <v>10</v>
      </c>
      <c r="G198" s="86" t="s">
        <v>321</v>
      </c>
      <c r="H198" s="87">
        <v>30</v>
      </c>
      <c r="I198" s="88">
        <v>102500</v>
      </c>
      <c r="J198" s="89">
        <f t="shared" si="4"/>
        <v>3075000</v>
      </c>
      <c r="K198" s="89"/>
      <c r="L198" s="89">
        <f t="shared" si="5"/>
        <v>3075000</v>
      </c>
      <c r="M198" s="83" t="s">
        <v>367</v>
      </c>
      <c r="N198" s="83" t="s">
        <v>130</v>
      </c>
      <c r="O198" s="86" t="s">
        <v>405</v>
      </c>
      <c r="P198" s="86" t="s">
        <v>1</v>
      </c>
    </row>
    <row r="199" spans="1:16" s="90" customFormat="1" ht="24" customHeight="1">
      <c r="A199" s="83">
        <f>IF(B199&lt;&gt;"",SUBTOTAL(3,$B$8:B199),0)</f>
        <v>192</v>
      </c>
      <c r="B199" s="83" t="s">
        <v>249</v>
      </c>
      <c r="C199" s="83" t="s">
        <v>81</v>
      </c>
      <c r="D199" s="84" t="s">
        <v>325</v>
      </c>
      <c r="E199" s="85" t="s">
        <v>113</v>
      </c>
      <c r="F199" s="83">
        <v>10</v>
      </c>
      <c r="G199" s="86" t="s">
        <v>321</v>
      </c>
      <c r="H199" s="87">
        <v>15</v>
      </c>
      <c r="I199" s="88">
        <v>102500</v>
      </c>
      <c r="J199" s="89">
        <f t="shared" si="4"/>
        <v>1537500</v>
      </c>
      <c r="K199" s="89"/>
      <c r="L199" s="89">
        <f t="shared" si="5"/>
        <v>1537500</v>
      </c>
      <c r="M199" s="83" t="s">
        <v>367</v>
      </c>
      <c r="N199" s="83" t="s">
        <v>133</v>
      </c>
      <c r="O199" s="86" t="s">
        <v>405</v>
      </c>
      <c r="P199" s="86" t="s">
        <v>1</v>
      </c>
    </row>
    <row r="200" spans="1:16" s="90" customFormat="1" ht="24" customHeight="1">
      <c r="A200" s="83">
        <f>IF(B200&lt;&gt;"",SUBTOTAL(3,$B$8:B200),0)</f>
        <v>193</v>
      </c>
      <c r="B200" s="83" t="s">
        <v>249</v>
      </c>
      <c r="C200" s="83" t="s">
        <v>81</v>
      </c>
      <c r="D200" s="84" t="s">
        <v>325</v>
      </c>
      <c r="E200" s="85" t="s">
        <v>113</v>
      </c>
      <c r="F200" s="83">
        <v>10</v>
      </c>
      <c r="G200" s="86" t="s">
        <v>321</v>
      </c>
      <c r="H200" s="87">
        <v>0.6</v>
      </c>
      <c r="I200" s="88">
        <v>102500</v>
      </c>
      <c r="J200" s="89">
        <f t="shared" ref="J200:J281" si="6">I200*H200</f>
        <v>61500</v>
      </c>
      <c r="K200" s="89"/>
      <c r="L200" s="89">
        <f t="shared" ref="L200:L281" si="7">J200-K200</f>
        <v>61500</v>
      </c>
      <c r="M200" s="83" t="s">
        <v>367</v>
      </c>
      <c r="N200" s="83" t="s">
        <v>131</v>
      </c>
      <c r="O200" s="86" t="s">
        <v>405</v>
      </c>
      <c r="P200" s="86" t="s">
        <v>1</v>
      </c>
    </row>
    <row r="201" spans="1:16" s="90" customFormat="1" ht="24" customHeight="1">
      <c r="A201" s="83">
        <f>IF(B201&lt;&gt;"",SUBTOTAL(3,$B$8:B201),0)</f>
        <v>194</v>
      </c>
      <c r="B201" s="83" t="s">
        <v>249</v>
      </c>
      <c r="C201" s="83" t="s">
        <v>81</v>
      </c>
      <c r="D201" s="84" t="s">
        <v>325</v>
      </c>
      <c r="E201" s="85" t="s">
        <v>113</v>
      </c>
      <c r="F201" s="83">
        <v>10</v>
      </c>
      <c r="G201" s="86" t="s">
        <v>321</v>
      </c>
      <c r="H201" s="87">
        <v>1.4</v>
      </c>
      <c r="I201" s="88">
        <v>102500</v>
      </c>
      <c r="J201" s="89">
        <f t="shared" si="6"/>
        <v>143500</v>
      </c>
      <c r="K201" s="89"/>
      <c r="L201" s="89">
        <f t="shared" si="7"/>
        <v>143500</v>
      </c>
      <c r="M201" s="83" t="s">
        <v>367</v>
      </c>
      <c r="N201" s="83" t="s">
        <v>132</v>
      </c>
      <c r="O201" s="86" t="s">
        <v>405</v>
      </c>
      <c r="P201" s="86" t="s">
        <v>1</v>
      </c>
    </row>
    <row r="202" spans="1:16" s="90" customFormat="1" ht="24" customHeight="1">
      <c r="A202" s="83">
        <f>IF(B202&lt;&gt;"",SUBTOTAL(3,$B$8:B202),0)</f>
        <v>195</v>
      </c>
      <c r="B202" s="83" t="s">
        <v>61</v>
      </c>
      <c r="C202" s="83" t="s">
        <v>81</v>
      </c>
      <c r="D202" s="84" t="s">
        <v>90</v>
      </c>
      <c r="E202" s="85" t="s">
        <v>91</v>
      </c>
      <c r="F202" s="83">
        <v>10</v>
      </c>
      <c r="G202" s="86" t="s">
        <v>51</v>
      </c>
      <c r="H202" s="87">
        <v>45</v>
      </c>
      <c r="I202" s="88">
        <v>102500</v>
      </c>
      <c r="J202" s="89">
        <f t="shared" si="6"/>
        <v>4612500</v>
      </c>
      <c r="K202" s="89"/>
      <c r="L202" s="89">
        <f t="shared" si="7"/>
        <v>4612500</v>
      </c>
      <c r="M202" s="83" t="s">
        <v>368</v>
      </c>
      <c r="N202" s="83" t="s">
        <v>130</v>
      </c>
      <c r="O202" s="86" t="s">
        <v>408</v>
      </c>
      <c r="P202" s="86" t="s">
        <v>1</v>
      </c>
    </row>
    <row r="203" spans="1:16" s="90" customFormat="1" ht="24" customHeight="1">
      <c r="A203" s="83">
        <f>IF(B203&lt;&gt;"",SUBTOTAL(3,$B$8:B203),0)</f>
        <v>196</v>
      </c>
      <c r="B203" s="83" t="s">
        <v>61</v>
      </c>
      <c r="C203" s="83" t="s">
        <v>81</v>
      </c>
      <c r="D203" s="84" t="s">
        <v>90</v>
      </c>
      <c r="E203" s="85" t="s">
        <v>91</v>
      </c>
      <c r="F203" s="83">
        <v>10</v>
      </c>
      <c r="G203" s="86" t="s">
        <v>51</v>
      </c>
      <c r="H203" s="87">
        <v>15</v>
      </c>
      <c r="I203" s="88">
        <v>102500</v>
      </c>
      <c r="J203" s="89">
        <f t="shared" si="6"/>
        <v>1537500</v>
      </c>
      <c r="K203" s="89"/>
      <c r="L203" s="89">
        <f t="shared" si="7"/>
        <v>1537500</v>
      </c>
      <c r="M203" s="83" t="s">
        <v>368</v>
      </c>
      <c r="N203" s="83" t="s">
        <v>133</v>
      </c>
      <c r="O203" s="86" t="s">
        <v>408</v>
      </c>
      <c r="P203" s="86" t="s">
        <v>1</v>
      </c>
    </row>
    <row r="204" spans="1:16" s="90" customFormat="1" ht="24" customHeight="1">
      <c r="A204" s="83">
        <f>IF(B204&lt;&gt;"",SUBTOTAL(3,$B$8:B204),0)</f>
        <v>197</v>
      </c>
      <c r="B204" s="83" t="s">
        <v>61</v>
      </c>
      <c r="C204" s="83" t="s">
        <v>81</v>
      </c>
      <c r="D204" s="84" t="s">
        <v>90</v>
      </c>
      <c r="E204" s="85" t="s">
        <v>91</v>
      </c>
      <c r="F204" s="83">
        <v>10</v>
      </c>
      <c r="G204" s="86" t="s">
        <v>51</v>
      </c>
      <c r="H204" s="87">
        <v>15</v>
      </c>
      <c r="I204" s="88">
        <v>102500</v>
      </c>
      <c r="J204" s="89">
        <f t="shared" si="6"/>
        <v>1537500</v>
      </c>
      <c r="K204" s="89"/>
      <c r="L204" s="89">
        <f t="shared" si="7"/>
        <v>1537500</v>
      </c>
      <c r="M204" s="83" t="s">
        <v>368</v>
      </c>
      <c r="N204" s="83" t="s">
        <v>133</v>
      </c>
      <c r="O204" s="86" t="s">
        <v>408</v>
      </c>
      <c r="P204" s="86" t="s">
        <v>1</v>
      </c>
    </row>
    <row r="205" spans="1:16" s="90" customFormat="1" ht="24" customHeight="1">
      <c r="A205" s="83">
        <f>IF(B205&lt;&gt;"",SUBTOTAL(3,$B$8:B205),0)</f>
        <v>198</v>
      </c>
      <c r="B205" s="83" t="s">
        <v>61</v>
      </c>
      <c r="C205" s="83" t="s">
        <v>81</v>
      </c>
      <c r="D205" s="84" t="s">
        <v>90</v>
      </c>
      <c r="E205" s="85" t="s">
        <v>91</v>
      </c>
      <c r="F205" s="83">
        <v>10</v>
      </c>
      <c r="G205" s="86" t="s">
        <v>51</v>
      </c>
      <c r="H205" s="87">
        <v>3</v>
      </c>
      <c r="I205" s="88">
        <v>102500</v>
      </c>
      <c r="J205" s="89">
        <f t="shared" ref="J205:J256" si="8">I205*H205</f>
        <v>307500</v>
      </c>
      <c r="K205" s="89"/>
      <c r="L205" s="89">
        <f t="shared" ref="L205:L256" si="9">J205-K205</f>
        <v>307500</v>
      </c>
      <c r="M205" s="83" t="s">
        <v>368</v>
      </c>
      <c r="N205" s="83" t="s">
        <v>131</v>
      </c>
      <c r="O205" s="86" t="s">
        <v>408</v>
      </c>
      <c r="P205" s="86" t="s">
        <v>1</v>
      </c>
    </row>
    <row r="206" spans="1:16" s="90" customFormat="1" ht="24" customHeight="1">
      <c r="A206" s="83">
        <f>IF(B206&lt;&gt;"",SUBTOTAL(3,$B$8:B206),0)</f>
        <v>199</v>
      </c>
      <c r="B206" s="83" t="s">
        <v>61</v>
      </c>
      <c r="C206" s="83" t="s">
        <v>81</v>
      </c>
      <c r="D206" s="84" t="s">
        <v>90</v>
      </c>
      <c r="E206" s="85" t="s">
        <v>91</v>
      </c>
      <c r="F206" s="83">
        <v>10</v>
      </c>
      <c r="G206" s="86" t="s">
        <v>51</v>
      </c>
      <c r="H206" s="87">
        <v>7.5</v>
      </c>
      <c r="I206" s="88">
        <v>102500</v>
      </c>
      <c r="J206" s="89">
        <f t="shared" si="8"/>
        <v>768750</v>
      </c>
      <c r="K206" s="89"/>
      <c r="L206" s="89">
        <f t="shared" si="9"/>
        <v>768750</v>
      </c>
      <c r="M206" s="83" t="s">
        <v>368</v>
      </c>
      <c r="N206" s="83" t="s">
        <v>132</v>
      </c>
      <c r="O206" s="86" t="s">
        <v>408</v>
      </c>
      <c r="P206" s="86" t="s">
        <v>1</v>
      </c>
    </row>
    <row r="207" spans="1:16" s="90" customFormat="1" ht="24" customHeight="1">
      <c r="A207" s="83">
        <f>IF(B207&lt;&gt;"",SUBTOTAL(3,$B$8:B207),0)</f>
        <v>200</v>
      </c>
      <c r="B207" s="83" t="s">
        <v>250</v>
      </c>
      <c r="C207" s="83" t="s">
        <v>81</v>
      </c>
      <c r="D207" s="84" t="s">
        <v>326</v>
      </c>
      <c r="E207" s="85" t="s">
        <v>327</v>
      </c>
      <c r="F207" s="83">
        <v>10</v>
      </c>
      <c r="G207" s="86" t="s">
        <v>51</v>
      </c>
      <c r="H207" s="87">
        <v>15</v>
      </c>
      <c r="I207" s="88">
        <v>102500</v>
      </c>
      <c r="J207" s="89">
        <f t="shared" si="8"/>
        <v>1537500</v>
      </c>
      <c r="K207" s="89"/>
      <c r="L207" s="89">
        <f t="shared" si="9"/>
        <v>1537500</v>
      </c>
      <c r="M207" s="83" t="s">
        <v>369</v>
      </c>
      <c r="N207" s="83" t="s">
        <v>130</v>
      </c>
      <c r="O207" s="86" t="s">
        <v>409</v>
      </c>
      <c r="P207" s="86" t="s">
        <v>1</v>
      </c>
    </row>
    <row r="208" spans="1:16" s="90" customFormat="1" ht="24" customHeight="1">
      <c r="A208" s="83">
        <f>IF(B208&lt;&gt;"",SUBTOTAL(3,$B$8:B208),0)</f>
        <v>201</v>
      </c>
      <c r="B208" s="83" t="s">
        <v>250</v>
      </c>
      <c r="C208" s="83" t="s">
        <v>81</v>
      </c>
      <c r="D208" s="84" t="s">
        <v>326</v>
      </c>
      <c r="E208" s="85" t="s">
        <v>327</v>
      </c>
      <c r="F208" s="83">
        <v>10</v>
      </c>
      <c r="G208" s="86" t="s">
        <v>51</v>
      </c>
      <c r="H208" s="87">
        <v>15</v>
      </c>
      <c r="I208" s="88">
        <v>102500</v>
      </c>
      <c r="J208" s="89">
        <f t="shared" si="8"/>
        <v>1537500</v>
      </c>
      <c r="K208" s="89"/>
      <c r="L208" s="89">
        <f t="shared" si="9"/>
        <v>1537500</v>
      </c>
      <c r="M208" s="83" t="s">
        <v>369</v>
      </c>
      <c r="N208" s="83" t="s">
        <v>133</v>
      </c>
      <c r="O208" s="86" t="s">
        <v>409</v>
      </c>
      <c r="P208" s="86" t="s">
        <v>1</v>
      </c>
    </row>
    <row r="209" spans="1:16" s="90" customFormat="1" ht="24" customHeight="1">
      <c r="A209" s="83">
        <f>IF(B209&lt;&gt;"",SUBTOTAL(3,$B$8:B209),0)</f>
        <v>202</v>
      </c>
      <c r="B209" s="83" t="s">
        <v>250</v>
      </c>
      <c r="C209" s="83" t="s">
        <v>81</v>
      </c>
      <c r="D209" s="84" t="s">
        <v>326</v>
      </c>
      <c r="E209" s="85" t="s">
        <v>327</v>
      </c>
      <c r="F209" s="83">
        <v>10</v>
      </c>
      <c r="G209" s="86" t="s">
        <v>51</v>
      </c>
      <c r="H209" s="87">
        <v>0.7</v>
      </c>
      <c r="I209" s="88">
        <v>102500</v>
      </c>
      <c r="J209" s="89">
        <f t="shared" si="8"/>
        <v>71750</v>
      </c>
      <c r="K209" s="89"/>
      <c r="L209" s="89">
        <f t="shared" si="9"/>
        <v>71750</v>
      </c>
      <c r="M209" s="83" t="s">
        <v>369</v>
      </c>
      <c r="N209" s="83" t="s">
        <v>131</v>
      </c>
      <c r="O209" s="86" t="s">
        <v>409</v>
      </c>
      <c r="P209" s="86" t="s">
        <v>1</v>
      </c>
    </row>
    <row r="210" spans="1:16" s="90" customFormat="1" ht="24" customHeight="1">
      <c r="A210" s="83">
        <f>IF(B210&lt;&gt;"",SUBTOTAL(3,$B$8:B210),0)</f>
        <v>203</v>
      </c>
      <c r="B210" s="83" t="s">
        <v>250</v>
      </c>
      <c r="C210" s="83" t="s">
        <v>81</v>
      </c>
      <c r="D210" s="84" t="s">
        <v>326</v>
      </c>
      <c r="E210" s="85" t="s">
        <v>327</v>
      </c>
      <c r="F210" s="83">
        <v>10</v>
      </c>
      <c r="G210" s="86" t="s">
        <v>51</v>
      </c>
      <c r="H210" s="87">
        <v>1.8</v>
      </c>
      <c r="I210" s="88">
        <v>102500</v>
      </c>
      <c r="J210" s="89">
        <f t="shared" si="8"/>
        <v>184500</v>
      </c>
      <c r="K210" s="89"/>
      <c r="L210" s="89">
        <f t="shared" si="9"/>
        <v>184500</v>
      </c>
      <c r="M210" s="83" t="s">
        <v>369</v>
      </c>
      <c r="N210" s="83" t="s">
        <v>132</v>
      </c>
      <c r="O210" s="86" t="s">
        <v>409</v>
      </c>
      <c r="P210" s="86" t="s">
        <v>1</v>
      </c>
    </row>
    <row r="211" spans="1:16" s="90" customFormat="1" ht="24" customHeight="1">
      <c r="A211" s="83">
        <f>IF(B211&lt;&gt;"",SUBTOTAL(3,$B$8:B211),0)</f>
        <v>204</v>
      </c>
      <c r="B211" s="83" t="s">
        <v>56</v>
      </c>
      <c r="C211" s="83" t="s">
        <v>81</v>
      </c>
      <c r="D211" s="84" t="s">
        <v>54</v>
      </c>
      <c r="E211" s="85" t="s">
        <v>50</v>
      </c>
      <c r="F211" s="83">
        <v>10</v>
      </c>
      <c r="G211" s="86" t="s">
        <v>51</v>
      </c>
      <c r="H211" s="87">
        <v>30</v>
      </c>
      <c r="I211" s="88">
        <v>102500</v>
      </c>
      <c r="J211" s="89">
        <f t="shared" si="8"/>
        <v>3075000</v>
      </c>
      <c r="K211" s="89"/>
      <c r="L211" s="89">
        <f t="shared" si="9"/>
        <v>3075000</v>
      </c>
      <c r="M211" s="83" t="s">
        <v>370</v>
      </c>
      <c r="N211" s="83" t="s">
        <v>130</v>
      </c>
      <c r="O211" s="86" t="s">
        <v>410</v>
      </c>
      <c r="P211" s="86" t="s">
        <v>1</v>
      </c>
    </row>
    <row r="212" spans="1:16" s="90" customFormat="1" ht="24" customHeight="1">
      <c r="A212" s="83">
        <f>IF(B212&lt;&gt;"",SUBTOTAL(3,$B$8:B212),0)</f>
        <v>205</v>
      </c>
      <c r="B212" s="83" t="s">
        <v>56</v>
      </c>
      <c r="C212" s="83" t="s">
        <v>81</v>
      </c>
      <c r="D212" s="84" t="s">
        <v>54</v>
      </c>
      <c r="E212" s="85" t="s">
        <v>50</v>
      </c>
      <c r="F212" s="83">
        <v>10</v>
      </c>
      <c r="G212" s="86" t="s">
        <v>51</v>
      </c>
      <c r="H212" s="87">
        <v>30</v>
      </c>
      <c r="I212" s="88">
        <v>102500</v>
      </c>
      <c r="J212" s="89">
        <f t="shared" si="8"/>
        <v>3075000</v>
      </c>
      <c r="K212" s="89"/>
      <c r="L212" s="89">
        <f t="shared" si="9"/>
        <v>3075000</v>
      </c>
      <c r="M212" s="83" t="s">
        <v>57</v>
      </c>
      <c r="N212" s="83" t="s">
        <v>130</v>
      </c>
      <c r="O212" s="86" t="s">
        <v>58</v>
      </c>
      <c r="P212" s="86" t="s">
        <v>1</v>
      </c>
    </row>
    <row r="213" spans="1:16" s="90" customFormat="1" ht="24" customHeight="1">
      <c r="A213" s="83">
        <f>IF(B213&lt;&gt;"",SUBTOTAL(3,$B$8:B213),0)</f>
        <v>206</v>
      </c>
      <c r="B213" s="83" t="s">
        <v>56</v>
      </c>
      <c r="C213" s="83" t="s">
        <v>81</v>
      </c>
      <c r="D213" s="84" t="s">
        <v>54</v>
      </c>
      <c r="E213" s="85" t="s">
        <v>50</v>
      </c>
      <c r="F213" s="83">
        <v>10</v>
      </c>
      <c r="G213" s="86" t="s">
        <v>51</v>
      </c>
      <c r="H213" s="87">
        <v>15</v>
      </c>
      <c r="I213" s="88">
        <v>102500</v>
      </c>
      <c r="J213" s="89">
        <f t="shared" si="8"/>
        <v>1537500</v>
      </c>
      <c r="K213" s="89"/>
      <c r="L213" s="89">
        <f t="shared" si="9"/>
        <v>1537500</v>
      </c>
      <c r="M213" s="83" t="s">
        <v>370</v>
      </c>
      <c r="N213" s="83" t="s">
        <v>133</v>
      </c>
      <c r="O213" s="86" t="s">
        <v>410</v>
      </c>
      <c r="P213" s="86" t="s">
        <v>1</v>
      </c>
    </row>
    <row r="214" spans="1:16" s="90" customFormat="1" ht="24" customHeight="1">
      <c r="A214" s="83">
        <f>IF(B214&lt;&gt;"",SUBTOTAL(3,$B$8:B214),0)</f>
        <v>207</v>
      </c>
      <c r="B214" s="83" t="s">
        <v>56</v>
      </c>
      <c r="C214" s="83" t="s">
        <v>81</v>
      </c>
      <c r="D214" s="84" t="s">
        <v>54</v>
      </c>
      <c r="E214" s="85" t="s">
        <v>50</v>
      </c>
      <c r="F214" s="83">
        <v>10</v>
      </c>
      <c r="G214" s="86" t="s">
        <v>51</v>
      </c>
      <c r="H214" s="87">
        <v>1.1000000000000001</v>
      </c>
      <c r="I214" s="88">
        <v>102500</v>
      </c>
      <c r="J214" s="89">
        <f t="shared" si="8"/>
        <v>112750.00000000001</v>
      </c>
      <c r="K214" s="89"/>
      <c r="L214" s="89">
        <f t="shared" si="9"/>
        <v>112750.00000000001</v>
      </c>
      <c r="M214" s="83" t="s">
        <v>370</v>
      </c>
      <c r="N214" s="83" t="s">
        <v>131</v>
      </c>
      <c r="O214" s="86" t="s">
        <v>410</v>
      </c>
      <c r="P214" s="86" t="s">
        <v>1</v>
      </c>
    </row>
    <row r="215" spans="1:16" s="90" customFormat="1" ht="24" customHeight="1">
      <c r="A215" s="83">
        <f>IF(B215&lt;&gt;"",SUBTOTAL(3,$B$8:B215),0)</f>
        <v>208</v>
      </c>
      <c r="B215" s="83" t="s">
        <v>56</v>
      </c>
      <c r="C215" s="83" t="s">
        <v>81</v>
      </c>
      <c r="D215" s="84" t="s">
        <v>54</v>
      </c>
      <c r="E215" s="85" t="s">
        <v>50</v>
      </c>
      <c r="F215" s="83">
        <v>10</v>
      </c>
      <c r="G215" s="86" t="s">
        <v>51</v>
      </c>
      <c r="H215" s="87">
        <v>0.6</v>
      </c>
      <c r="I215" s="88">
        <v>102500</v>
      </c>
      <c r="J215" s="89">
        <f t="shared" si="8"/>
        <v>61500</v>
      </c>
      <c r="K215" s="89"/>
      <c r="L215" s="89">
        <f t="shared" si="9"/>
        <v>61500</v>
      </c>
      <c r="M215" s="83" t="s">
        <v>57</v>
      </c>
      <c r="N215" s="83" t="s">
        <v>131</v>
      </c>
      <c r="O215" s="86" t="s">
        <v>58</v>
      </c>
      <c r="P215" s="86" t="s">
        <v>1</v>
      </c>
    </row>
    <row r="216" spans="1:16" s="90" customFormat="1" ht="24" customHeight="1">
      <c r="A216" s="83">
        <f>IF(B216&lt;&gt;"",SUBTOTAL(3,$B$8:B216),0)</f>
        <v>209</v>
      </c>
      <c r="B216" s="83" t="s">
        <v>56</v>
      </c>
      <c r="C216" s="83" t="s">
        <v>81</v>
      </c>
      <c r="D216" s="84" t="s">
        <v>54</v>
      </c>
      <c r="E216" s="85" t="s">
        <v>50</v>
      </c>
      <c r="F216" s="83">
        <v>10</v>
      </c>
      <c r="G216" s="86" t="s">
        <v>51</v>
      </c>
      <c r="H216" s="87">
        <v>2.8</v>
      </c>
      <c r="I216" s="88">
        <v>102500</v>
      </c>
      <c r="J216" s="89">
        <f t="shared" si="8"/>
        <v>287000</v>
      </c>
      <c r="K216" s="89"/>
      <c r="L216" s="89">
        <f t="shared" si="9"/>
        <v>287000</v>
      </c>
      <c r="M216" s="83" t="s">
        <v>370</v>
      </c>
      <c r="N216" s="83" t="s">
        <v>132</v>
      </c>
      <c r="O216" s="86" t="s">
        <v>410</v>
      </c>
      <c r="P216" s="86" t="s">
        <v>1</v>
      </c>
    </row>
    <row r="217" spans="1:16" s="90" customFormat="1" ht="24" customHeight="1">
      <c r="A217" s="83">
        <f>IF(B217&lt;&gt;"",SUBTOTAL(3,$B$8:B217),0)</f>
        <v>210</v>
      </c>
      <c r="B217" s="83" t="s">
        <v>56</v>
      </c>
      <c r="C217" s="83" t="s">
        <v>81</v>
      </c>
      <c r="D217" s="84" t="s">
        <v>54</v>
      </c>
      <c r="E217" s="85" t="s">
        <v>50</v>
      </c>
      <c r="F217" s="83">
        <v>10</v>
      </c>
      <c r="G217" s="86" t="s">
        <v>51</v>
      </c>
      <c r="H217" s="87">
        <v>1.4</v>
      </c>
      <c r="I217" s="88">
        <v>102500</v>
      </c>
      <c r="J217" s="89">
        <f t="shared" si="8"/>
        <v>143500</v>
      </c>
      <c r="K217" s="89"/>
      <c r="L217" s="89">
        <f t="shared" si="9"/>
        <v>143500</v>
      </c>
      <c r="M217" s="83" t="s">
        <v>57</v>
      </c>
      <c r="N217" s="83" t="s">
        <v>132</v>
      </c>
      <c r="O217" s="86" t="s">
        <v>58</v>
      </c>
      <c r="P217" s="86" t="s">
        <v>1</v>
      </c>
    </row>
    <row r="218" spans="1:16" s="90" customFormat="1" ht="24" customHeight="1">
      <c r="A218" s="83">
        <f>IF(B218&lt;&gt;"",SUBTOTAL(3,$B$8:B218),0)</f>
        <v>211</v>
      </c>
      <c r="B218" s="83" t="s">
        <v>62</v>
      </c>
      <c r="C218" s="83" t="s">
        <v>81</v>
      </c>
      <c r="D218" s="84" t="s">
        <v>92</v>
      </c>
      <c r="E218" s="85" t="s">
        <v>93</v>
      </c>
      <c r="F218" s="83">
        <v>10</v>
      </c>
      <c r="G218" s="86" t="s">
        <v>51</v>
      </c>
      <c r="H218" s="87">
        <v>30</v>
      </c>
      <c r="I218" s="88">
        <v>102500</v>
      </c>
      <c r="J218" s="89">
        <f t="shared" si="8"/>
        <v>3075000</v>
      </c>
      <c r="K218" s="89"/>
      <c r="L218" s="89">
        <f t="shared" si="9"/>
        <v>3075000</v>
      </c>
      <c r="M218" s="83" t="s">
        <v>371</v>
      </c>
      <c r="N218" s="83" t="s">
        <v>130</v>
      </c>
      <c r="O218" s="86" t="s">
        <v>166</v>
      </c>
      <c r="P218" s="86" t="s">
        <v>1</v>
      </c>
    </row>
    <row r="219" spans="1:16" s="90" customFormat="1" ht="24" customHeight="1">
      <c r="A219" s="83">
        <f>IF(B219&lt;&gt;"",SUBTOTAL(3,$B$8:B219),0)</f>
        <v>212</v>
      </c>
      <c r="B219" s="83" t="s">
        <v>62</v>
      </c>
      <c r="C219" s="83" t="s">
        <v>81</v>
      </c>
      <c r="D219" s="84" t="s">
        <v>92</v>
      </c>
      <c r="E219" s="85" t="s">
        <v>93</v>
      </c>
      <c r="F219" s="83">
        <v>10</v>
      </c>
      <c r="G219" s="86" t="s">
        <v>51</v>
      </c>
      <c r="H219" s="87">
        <v>45</v>
      </c>
      <c r="I219" s="88">
        <v>102500</v>
      </c>
      <c r="J219" s="89">
        <f t="shared" si="8"/>
        <v>4612500</v>
      </c>
      <c r="K219" s="89"/>
      <c r="L219" s="89">
        <f t="shared" si="9"/>
        <v>4612500</v>
      </c>
      <c r="M219" s="83" t="s">
        <v>139</v>
      </c>
      <c r="N219" s="83" t="s">
        <v>130</v>
      </c>
      <c r="O219" s="86" t="s">
        <v>166</v>
      </c>
      <c r="P219" s="86" t="s">
        <v>1</v>
      </c>
    </row>
    <row r="220" spans="1:16" s="90" customFormat="1" ht="24" customHeight="1">
      <c r="A220" s="83">
        <f>IF(B220&lt;&gt;"",SUBTOTAL(3,$B$8:B220),0)</f>
        <v>213</v>
      </c>
      <c r="B220" s="83" t="s">
        <v>62</v>
      </c>
      <c r="C220" s="83" t="s">
        <v>81</v>
      </c>
      <c r="D220" s="84" t="s">
        <v>92</v>
      </c>
      <c r="E220" s="85" t="s">
        <v>93</v>
      </c>
      <c r="F220" s="83">
        <v>10</v>
      </c>
      <c r="G220" s="86" t="s">
        <v>51</v>
      </c>
      <c r="H220" s="87">
        <v>30</v>
      </c>
      <c r="I220" s="88">
        <v>102500</v>
      </c>
      <c r="J220" s="89">
        <f t="shared" si="8"/>
        <v>3075000</v>
      </c>
      <c r="K220" s="89"/>
      <c r="L220" s="89">
        <f t="shared" si="9"/>
        <v>3075000</v>
      </c>
      <c r="M220" s="83" t="s">
        <v>372</v>
      </c>
      <c r="N220" s="83" t="s">
        <v>130</v>
      </c>
      <c r="O220" s="86" t="s">
        <v>411</v>
      </c>
      <c r="P220" s="86" t="s">
        <v>1</v>
      </c>
    </row>
    <row r="221" spans="1:16" s="90" customFormat="1" ht="24" customHeight="1">
      <c r="A221" s="83">
        <f>IF(B221&lt;&gt;"",SUBTOTAL(3,$B$8:B221),0)</f>
        <v>214</v>
      </c>
      <c r="B221" s="83" t="s">
        <v>62</v>
      </c>
      <c r="C221" s="83" t="s">
        <v>81</v>
      </c>
      <c r="D221" s="84" t="s">
        <v>92</v>
      </c>
      <c r="E221" s="85" t="s">
        <v>93</v>
      </c>
      <c r="F221" s="83">
        <v>10</v>
      </c>
      <c r="G221" s="86" t="s">
        <v>51</v>
      </c>
      <c r="H221" s="87">
        <v>15</v>
      </c>
      <c r="I221" s="88">
        <v>102500</v>
      </c>
      <c r="J221" s="89">
        <f t="shared" si="8"/>
        <v>1537500</v>
      </c>
      <c r="K221" s="89"/>
      <c r="L221" s="89">
        <f t="shared" si="9"/>
        <v>1537500</v>
      </c>
      <c r="M221" s="83" t="s">
        <v>371</v>
      </c>
      <c r="N221" s="83" t="s">
        <v>133</v>
      </c>
      <c r="O221" s="86" t="s">
        <v>166</v>
      </c>
      <c r="P221" s="86" t="s">
        <v>1</v>
      </c>
    </row>
    <row r="222" spans="1:16" s="90" customFormat="1" ht="24" customHeight="1">
      <c r="A222" s="83">
        <f>IF(B222&lt;&gt;"",SUBTOTAL(3,$B$8:B222),0)</f>
        <v>215</v>
      </c>
      <c r="B222" s="83" t="s">
        <v>62</v>
      </c>
      <c r="C222" s="83" t="s">
        <v>81</v>
      </c>
      <c r="D222" s="84" t="s">
        <v>92</v>
      </c>
      <c r="E222" s="85" t="s">
        <v>93</v>
      </c>
      <c r="F222" s="83">
        <v>10</v>
      </c>
      <c r="G222" s="86" t="s">
        <v>51</v>
      </c>
      <c r="H222" s="87">
        <v>15</v>
      </c>
      <c r="I222" s="88">
        <v>102500</v>
      </c>
      <c r="J222" s="89">
        <f t="shared" si="8"/>
        <v>1537500</v>
      </c>
      <c r="K222" s="89"/>
      <c r="L222" s="89">
        <f t="shared" si="9"/>
        <v>1537500</v>
      </c>
      <c r="M222" s="83" t="s">
        <v>139</v>
      </c>
      <c r="N222" s="83" t="s">
        <v>133</v>
      </c>
      <c r="O222" s="86" t="s">
        <v>166</v>
      </c>
      <c r="P222" s="86" t="s">
        <v>1</v>
      </c>
    </row>
    <row r="223" spans="1:16" s="90" customFormat="1" ht="24" customHeight="1">
      <c r="A223" s="83">
        <f>IF(B223&lt;&gt;"",SUBTOTAL(3,$B$8:B223),0)</f>
        <v>216</v>
      </c>
      <c r="B223" s="83" t="s">
        <v>62</v>
      </c>
      <c r="C223" s="83" t="s">
        <v>81</v>
      </c>
      <c r="D223" s="84" t="s">
        <v>92</v>
      </c>
      <c r="E223" s="85" t="s">
        <v>93</v>
      </c>
      <c r="F223" s="83">
        <v>10</v>
      </c>
      <c r="G223" s="86" t="s">
        <v>51</v>
      </c>
      <c r="H223" s="87">
        <v>1.8</v>
      </c>
      <c r="I223" s="88">
        <v>102500</v>
      </c>
      <c r="J223" s="89">
        <f t="shared" si="8"/>
        <v>184500</v>
      </c>
      <c r="K223" s="89"/>
      <c r="L223" s="89">
        <f t="shared" si="9"/>
        <v>184500</v>
      </c>
      <c r="M223" s="83" t="s">
        <v>371</v>
      </c>
      <c r="N223" s="83" t="s">
        <v>131</v>
      </c>
      <c r="O223" s="86" t="s">
        <v>166</v>
      </c>
      <c r="P223" s="86" t="s">
        <v>1</v>
      </c>
    </row>
    <row r="224" spans="1:16" s="90" customFormat="1" ht="24" customHeight="1">
      <c r="A224" s="83">
        <f>IF(B224&lt;&gt;"",SUBTOTAL(3,$B$8:B224),0)</f>
        <v>217</v>
      </c>
      <c r="B224" s="83" t="s">
        <v>62</v>
      </c>
      <c r="C224" s="83" t="s">
        <v>81</v>
      </c>
      <c r="D224" s="84" t="s">
        <v>92</v>
      </c>
      <c r="E224" s="85" t="s">
        <v>93</v>
      </c>
      <c r="F224" s="83">
        <v>10</v>
      </c>
      <c r="G224" s="86" t="s">
        <v>51</v>
      </c>
      <c r="H224" s="87">
        <v>0.6</v>
      </c>
      <c r="I224" s="88">
        <v>102500</v>
      </c>
      <c r="J224" s="89">
        <f t="shared" si="8"/>
        <v>61500</v>
      </c>
      <c r="K224" s="89"/>
      <c r="L224" s="89">
        <f t="shared" si="9"/>
        <v>61500</v>
      </c>
      <c r="M224" s="83" t="s">
        <v>139</v>
      </c>
      <c r="N224" s="83" t="s">
        <v>131</v>
      </c>
      <c r="O224" s="86" t="s">
        <v>166</v>
      </c>
      <c r="P224" s="86" t="s">
        <v>1</v>
      </c>
    </row>
    <row r="225" spans="1:16" s="90" customFormat="1" ht="24" customHeight="1">
      <c r="A225" s="83">
        <f>IF(B225&lt;&gt;"",SUBTOTAL(3,$B$8:B225),0)</f>
        <v>218</v>
      </c>
      <c r="B225" s="83" t="s">
        <v>62</v>
      </c>
      <c r="C225" s="83" t="s">
        <v>81</v>
      </c>
      <c r="D225" s="84" t="s">
        <v>92</v>
      </c>
      <c r="E225" s="85" t="s">
        <v>93</v>
      </c>
      <c r="F225" s="83">
        <v>10</v>
      </c>
      <c r="G225" s="86" t="s">
        <v>51</v>
      </c>
      <c r="H225" s="87">
        <v>0.7</v>
      </c>
      <c r="I225" s="88">
        <v>102500</v>
      </c>
      <c r="J225" s="89">
        <f t="shared" si="8"/>
        <v>71750</v>
      </c>
      <c r="K225" s="89"/>
      <c r="L225" s="89">
        <f t="shared" si="9"/>
        <v>71750</v>
      </c>
      <c r="M225" s="83" t="s">
        <v>372</v>
      </c>
      <c r="N225" s="83" t="s">
        <v>131</v>
      </c>
      <c r="O225" s="86" t="s">
        <v>411</v>
      </c>
      <c r="P225" s="86" t="s">
        <v>1</v>
      </c>
    </row>
    <row r="226" spans="1:16" s="90" customFormat="1" ht="24" customHeight="1">
      <c r="A226" s="83">
        <f>IF(B226&lt;&gt;"",SUBTOTAL(3,$B$8:B226),0)</f>
        <v>219</v>
      </c>
      <c r="B226" s="83" t="s">
        <v>62</v>
      </c>
      <c r="C226" s="83" t="s">
        <v>81</v>
      </c>
      <c r="D226" s="84" t="s">
        <v>92</v>
      </c>
      <c r="E226" s="85" t="s">
        <v>93</v>
      </c>
      <c r="F226" s="83">
        <v>10</v>
      </c>
      <c r="G226" s="86" t="s">
        <v>51</v>
      </c>
      <c r="H226" s="87">
        <v>4.5999999999999996</v>
      </c>
      <c r="I226" s="88">
        <v>102500</v>
      </c>
      <c r="J226" s="89">
        <f t="shared" si="8"/>
        <v>471499.99999999994</v>
      </c>
      <c r="K226" s="89"/>
      <c r="L226" s="89">
        <f t="shared" si="9"/>
        <v>471499.99999999994</v>
      </c>
      <c r="M226" s="83" t="s">
        <v>371</v>
      </c>
      <c r="N226" s="83" t="s">
        <v>132</v>
      </c>
      <c r="O226" s="86" t="s">
        <v>166</v>
      </c>
      <c r="P226" s="86" t="s">
        <v>1</v>
      </c>
    </row>
    <row r="227" spans="1:16" s="90" customFormat="1" ht="24" customHeight="1">
      <c r="A227" s="83">
        <f>IF(B227&lt;&gt;"",SUBTOTAL(3,$B$8:B227),0)</f>
        <v>220</v>
      </c>
      <c r="B227" s="83" t="s">
        <v>62</v>
      </c>
      <c r="C227" s="83" t="s">
        <v>81</v>
      </c>
      <c r="D227" s="84" t="s">
        <v>92</v>
      </c>
      <c r="E227" s="85" t="s">
        <v>93</v>
      </c>
      <c r="F227" s="83">
        <v>10</v>
      </c>
      <c r="G227" s="86" t="s">
        <v>51</v>
      </c>
      <c r="H227" s="87">
        <v>1.4</v>
      </c>
      <c r="I227" s="88">
        <v>102500</v>
      </c>
      <c r="J227" s="89">
        <f t="shared" si="8"/>
        <v>143500</v>
      </c>
      <c r="K227" s="89"/>
      <c r="L227" s="89">
        <f t="shared" si="9"/>
        <v>143500</v>
      </c>
      <c r="M227" s="83" t="s">
        <v>139</v>
      </c>
      <c r="N227" s="83" t="s">
        <v>132</v>
      </c>
      <c r="O227" s="86" t="s">
        <v>166</v>
      </c>
      <c r="P227" s="86" t="s">
        <v>1</v>
      </c>
    </row>
    <row r="228" spans="1:16" s="90" customFormat="1" ht="24" customHeight="1">
      <c r="A228" s="83">
        <f>IF(B228&lt;&gt;"",SUBTOTAL(3,$B$8:B228),0)</f>
        <v>221</v>
      </c>
      <c r="B228" s="83" t="s">
        <v>62</v>
      </c>
      <c r="C228" s="83" t="s">
        <v>81</v>
      </c>
      <c r="D228" s="84" t="s">
        <v>92</v>
      </c>
      <c r="E228" s="85" t="s">
        <v>93</v>
      </c>
      <c r="F228" s="83">
        <v>10</v>
      </c>
      <c r="G228" s="86" t="s">
        <v>51</v>
      </c>
      <c r="H228" s="87">
        <v>1.8</v>
      </c>
      <c r="I228" s="88">
        <v>102500</v>
      </c>
      <c r="J228" s="89">
        <f t="shared" si="8"/>
        <v>184500</v>
      </c>
      <c r="K228" s="89"/>
      <c r="L228" s="89">
        <f t="shared" si="9"/>
        <v>184500</v>
      </c>
      <c r="M228" s="83" t="s">
        <v>372</v>
      </c>
      <c r="N228" s="83" t="s">
        <v>132</v>
      </c>
      <c r="O228" s="86" t="s">
        <v>411</v>
      </c>
      <c r="P228" s="86" t="s">
        <v>1</v>
      </c>
    </row>
    <row r="229" spans="1:16" s="90" customFormat="1" ht="24" customHeight="1">
      <c r="A229" s="83">
        <f>IF(B229&lt;&gt;"",SUBTOTAL(3,$B$8:B229),0)</f>
        <v>222</v>
      </c>
      <c r="B229" s="83" t="s">
        <v>251</v>
      </c>
      <c r="C229" s="83" t="s">
        <v>81</v>
      </c>
      <c r="D229" s="84" t="s">
        <v>55</v>
      </c>
      <c r="E229" s="85" t="s">
        <v>278</v>
      </c>
      <c r="F229" s="83">
        <v>10</v>
      </c>
      <c r="G229" s="86" t="s">
        <v>51</v>
      </c>
      <c r="H229" s="87">
        <v>45</v>
      </c>
      <c r="I229" s="88">
        <v>102500</v>
      </c>
      <c r="J229" s="89">
        <f t="shared" si="8"/>
        <v>4612500</v>
      </c>
      <c r="K229" s="89"/>
      <c r="L229" s="89">
        <f t="shared" si="9"/>
        <v>4612500</v>
      </c>
      <c r="M229" s="83" t="s">
        <v>373</v>
      </c>
      <c r="N229" s="83" t="s">
        <v>130</v>
      </c>
      <c r="O229" s="86" t="s">
        <v>408</v>
      </c>
      <c r="P229" s="86" t="s">
        <v>1</v>
      </c>
    </row>
    <row r="230" spans="1:16" s="90" customFormat="1" ht="24" customHeight="1">
      <c r="A230" s="83">
        <f>IF(B230&lt;&gt;"",SUBTOTAL(3,$B$8:B230),0)</f>
        <v>223</v>
      </c>
      <c r="B230" s="83" t="s">
        <v>251</v>
      </c>
      <c r="C230" s="83" t="s">
        <v>81</v>
      </c>
      <c r="D230" s="84" t="s">
        <v>55</v>
      </c>
      <c r="E230" s="85" t="s">
        <v>278</v>
      </c>
      <c r="F230" s="83">
        <v>10</v>
      </c>
      <c r="G230" s="86" t="s">
        <v>51</v>
      </c>
      <c r="H230" s="87">
        <v>30</v>
      </c>
      <c r="I230" s="88">
        <v>102500</v>
      </c>
      <c r="J230" s="89">
        <f t="shared" ref="J230:J255" si="10">I230*H230</f>
        <v>3075000</v>
      </c>
      <c r="K230" s="89"/>
      <c r="L230" s="89">
        <f t="shared" ref="L230:L255" si="11">J230-K230</f>
        <v>3075000</v>
      </c>
      <c r="M230" s="83" t="s">
        <v>374</v>
      </c>
      <c r="N230" s="83" t="s">
        <v>130</v>
      </c>
      <c r="O230" s="86" t="s">
        <v>412</v>
      </c>
      <c r="P230" s="86" t="s">
        <v>1</v>
      </c>
    </row>
    <row r="231" spans="1:16" s="90" customFormat="1" ht="24" customHeight="1">
      <c r="A231" s="83">
        <f>IF(B231&lt;&gt;"",SUBTOTAL(3,$B$8:B231),0)</f>
        <v>224</v>
      </c>
      <c r="B231" s="83" t="s">
        <v>251</v>
      </c>
      <c r="C231" s="83" t="s">
        <v>81</v>
      </c>
      <c r="D231" s="84" t="s">
        <v>55</v>
      </c>
      <c r="E231" s="85" t="s">
        <v>278</v>
      </c>
      <c r="F231" s="83">
        <v>10</v>
      </c>
      <c r="G231" s="86" t="s">
        <v>51</v>
      </c>
      <c r="H231" s="87">
        <v>15</v>
      </c>
      <c r="I231" s="88">
        <v>102500</v>
      </c>
      <c r="J231" s="89">
        <f t="shared" si="10"/>
        <v>1537500</v>
      </c>
      <c r="K231" s="89"/>
      <c r="L231" s="89">
        <f t="shared" si="11"/>
        <v>1537500</v>
      </c>
      <c r="M231" s="83" t="s">
        <v>138</v>
      </c>
      <c r="N231" s="83" t="s">
        <v>133</v>
      </c>
      <c r="O231" s="86" t="s">
        <v>165</v>
      </c>
      <c r="P231" s="86" t="s">
        <v>1</v>
      </c>
    </row>
    <row r="232" spans="1:16" s="90" customFormat="1" ht="24" customHeight="1">
      <c r="A232" s="83">
        <f>IF(B232&lt;&gt;"",SUBTOTAL(3,$B$8:B232),0)</f>
        <v>225</v>
      </c>
      <c r="B232" s="83" t="s">
        <v>251</v>
      </c>
      <c r="C232" s="83" t="s">
        <v>81</v>
      </c>
      <c r="D232" s="84" t="s">
        <v>55</v>
      </c>
      <c r="E232" s="85" t="s">
        <v>278</v>
      </c>
      <c r="F232" s="83">
        <v>10</v>
      </c>
      <c r="G232" s="86" t="s">
        <v>51</v>
      </c>
      <c r="H232" s="87">
        <v>15</v>
      </c>
      <c r="I232" s="88">
        <v>102500</v>
      </c>
      <c r="J232" s="89">
        <f t="shared" si="10"/>
        <v>1537500</v>
      </c>
      <c r="K232" s="89"/>
      <c r="L232" s="89">
        <f t="shared" si="11"/>
        <v>1537500</v>
      </c>
      <c r="M232" s="83" t="s">
        <v>374</v>
      </c>
      <c r="N232" s="83" t="s">
        <v>133</v>
      </c>
      <c r="O232" s="86" t="s">
        <v>412</v>
      </c>
      <c r="P232" s="86" t="s">
        <v>1</v>
      </c>
    </row>
    <row r="233" spans="1:16" s="90" customFormat="1" ht="24" customHeight="1">
      <c r="A233" s="83">
        <f>IF(B233&lt;&gt;"",SUBTOTAL(3,$B$8:B233),0)</f>
        <v>226</v>
      </c>
      <c r="B233" s="83" t="s">
        <v>251</v>
      </c>
      <c r="C233" s="83" t="s">
        <v>81</v>
      </c>
      <c r="D233" s="84" t="s">
        <v>55</v>
      </c>
      <c r="E233" s="85" t="s">
        <v>278</v>
      </c>
      <c r="F233" s="83">
        <v>10</v>
      </c>
      <c r="G233" s="86" t="s">
        <v>51</v>
      </c>
      <c r="H233" s="87">
        <v>3</v>
      </c>
      <c r="I233" s="88">
        <v>102500</v>
      </c>
      <c r="J233" s="89">
        <f t="shared" si="10"/>
        <v>307500</v>
      </c>
      <c r="K233" s="89"/>
      <c r="L233" s="89">
        <f t="shared" si="11"/>
        <v>307500</v>
      </c>
      <c r="M233" s="83" t="s">
        <v>373</v>
      </c>
      <c r="N233" s="83" t="s">
        <v>131</v>
      </c>
      <c r="O233" s="86" t="s">
        <v>408</v>
      </c>
      <c r="P233" s="86" t="s">
        <v>1</v>
      </c>
    </row>
    <row r="234" spans="1:16" s="90" customFormat="1" ht="24" customHeight="1">
      <c r="A234" s="83">
        <f>IF(B234&lt;&gt;"",SUBTOTAL(3,$B$8:B234),0)</f>
        <v>227</v>
      </c>
      <c r="B234" s="83" t="s">
        <v>251</v>
      </c>
      <c r="C234" s="83" t="s">
        <v>81</v>
      </c>
      <c r="D234" s="84" t="s">
        <v>55</v>
      </c>
      <c r="E234" s="85" t="s">
        <v>278</v>
      </c>
      <c r="F234" s="83">
        <v>10</v>
      </c>
      <c r="G234" s="86" t="s">
        <v>51</v>
      </c>
      <c r="H234" s="87">
        <v>2</v>
      </c>
      <c r="I234" s="88">
        <v>102500</v>
      </c>
      <c r="J234" s="89">
        <f t="shared" si="10"/>
        <v>205000</v>
      </c>
      <c r="K234" s="89"/>
      <c r="L234" s="89">
        <f t="shared" si="11"/>
        <v>205000</v>
      </c>
      <c r="M234" s="83" t="s">
        <v>374</v>
      </c>
      <c r="N234" s="83" t="s">
        <v>131</v>
      </c>
      <c r="O234" s="86" t="s">
        <v>412</v>
      </c>
      <c r="P234" s="86" t="s">
        <v>1</v>
      </c>
    </row>
    <row r="235" spans="1:16" s="90" customFormat="1" ht="24" customHeight="1">
      <c r="A235" s="83">
        <f>IF(B235&lt;&gt;"",SUBTOTAL(3,$B$8:B235),0)</f>
        <v>228</v>
      </c>
      <c r="B235" s="83" t="s">
        <v>251</v>
      </c>
      <c r="C235" s="83" t="s">
        <v>81</v>
      </c>
      <c r="D235" s="84" t="s">
        <v>55</v>
      </c>
      <c r="E235" s="85" t="s">
        <v>278</v>
      </c>
      <c r="F235" s="83">
        <v>10</v>
      </c>
      <c r="G235" s="86" t="s">
        <v>51</v>
      </c>
      <c r="H235" s="87">
        <v>7.5</v>
      </c>
      <c r="I235" s="88">
        <v>102500</v>
      </c>
      <c r="J235" s="89">
        <f t="shared" si="10"/>
        <v>768750</v>
      </c>
      <c r="K235" s="89"/>
      <c r="L235" s="89">
        <f t="shared" si="11"/>
        <v>768750</v>
      </c>
      <c r="M235" s="83" t="s">
        <v>373</v>
      </c>
      <c r="N235" s="83" t="s">
        <v>132</v>
      </c>
      <c r="O235" s="86" t="s">
        <v>408</v>
      </c>
      <c r="P235" s="86" t="s">
        <v>1</v>
      </c>
    </row>
    <row r="236" spans="1:16" s="90" customFormat="1" ht="24" customHeight="1">
      <c r="A236" s="83">
        <f>IF(B236&lt;&gt;"",SUBTOTAL(3,$B$8:B236),0)</f>
        <v>229</v>
      </c>
      <c r="B236" s="83" t="s">
        <v>251</v>
      </c>
      <c r="C236" s="83" t="s">
        <v>81</v>
      </c>
      <c r="D236" s="84" t="s">
        <v>55</v>
      </c>
      <c r="E236" s="85" t="s">
        <v>278</v>
      </c>
      <c r="F236" s="83">
        <v>10</v>
      </c>
      <c r="G236" s="86" t="s">
        <v>51</v>
      </c>
      <c r="H236" s="87">
        <v>5.0999999999999996</v>
      </c>
      <c r="I236" s="88">
        <v>102500</v>
      </c>
      <c r="J236" s="89">
        <f t="shared" si="10"/>
        <v>522749.99999999994</v>
      </c>
      <c r="K236" s="89"/>
      <c r="L236" s="89">
        <f t="shared" si="11"/>
        <v>522749.99999999994</v>
      </c>
      <c r="M236" s="83" t="s">
        <v>138</v>
      </c>
      <c r="N236" s="83" t="s">
        <v>132</v>
      </c>
      <c r="O236" s="86" t="s">
        <v>165</v>
      </c>
      <c r="P236" s="86" t="s">
        <v>1</v>
      </c>
    </row>
    <row r="237" spans="1:16" s="90" customFormat="1" ht="24" customHeight="1">
      <c r="A237" s="83">
        <f>IF(B237&lt;&gt;"",SUBTOTAL(3,$B$8:B237),0)</f>
        <v>230</v>
      </c>
      <c r="B237" s="83" t="s">
        <v>251</v>
      </c>
      <c r="C237" s="83" t="s">
        <v>81</v>
      </c>
      <c r="D237" s="84" t="s">
        <v>55</v>
      </c>
      <c r="E237" s="85" t="s">
        <v>278</v>
      </c>
      <c r="F237" s="83">
        <v>10</v>
      </c>
      <c r="G237" s="86" t="s">
        <v>51</v>
      </c>
      <c r="H237" s="87">
        <v>5.0999999999999996</v>
      </c>
      <c r="I237" s="88">
        <v>102500</v>
      </c>
      <c r="J237" s="89">
        <f t="shared" si="10"/>
        <v>522749.99999999994</v>
      </c>
      <c r="K237" s="89"/>
      <c r="L237" s="89">
        <f t="shared" si="11"/>
        <v>522749.99999999994</v>
      </c>
      <c r="M237" s="83" t="s">
        <v>374</v>
      </c>
      <c r="N237" s="83" t="s">
        <v>132</v>
      </c>
      <c r="O237" s="86" t="s">
        <v>412</v>
      </c>
      <c r="P237" s="86" t="s">
        <v>1</v>
      </c>
    </row>
    <row r="238" spans="1:16" s="90" customFormat="1" ht="24" customHeight="1">
      <c r="A238" s="83">
        <f>IF(B238&lt;&gt;"",SUBTOTAL(3,$B$8:B238),0)</f>
        <v>231</v>
      </c>
      <c r="B238" s="83" t="s">
        <v>67</v>
      </c>
      <c r="C238" s="83" t="s">
        <v>44</v>
      </c>
      <c r="D238" s="84" t="s">
        <v>102</v>
      </c>
      <c r="E238" s="85" t="s">
        <v>103</v>
      </c>
      <c r="F238" s="83">
        <v>10</v>
      </c>
      <c r="G238" s="86" t="s">
        <v>196</v>
      </c>
      <c r="H238" s="87">
        <v>45</v>
      </c>
      <c r="I238" s="88">
        <v>102500</v>
      </c>
      <c r="J238" s="89">
        <f t="shared" si="10"/>
        <v>4612500</v>
      </c>
      <c r="K238" s="89"/>
      <c r="L238" s="89">
        <f t="shared" si="11"/>
        <v>4612500</v>
      </c>
      <c r="M238" s="83" t="s">
        <v>144</v>
      </c>
      <c r="N238" s="83" t="s">
        <v>130</v>
      </c>
      <c r="O238" s="86" t="s">
        <v>171</v>
      </c>
      <c r="P238" s="86" t="s">
        <v>1</v>
      </c>
    </row>
    <row r="239" spans="1:16" s="90" customFormat="1" ht="24" customHeight="1">
      <c r="A239" s="83">
        <f>IF(B239&lt;&gt;"",SUBTOTAL(3,$B$8:B239),0)</f>
        <v>232</v>
      </c>
      <c r="B239" s="83" t="s">
        <v>67</v>
      </c>
      <c r="C239" s="83" t="s">
        <v>44</v>
      </c>
      <c r="D239" s="84" t="s">
        <v>102</v>
      </c>
      <c r="E239" s="85" t="s">
        <v>103</v>
      </c>
      <c r="F239" s="83">
        <v>10</v>
      </c>
      <c r="G239" s="86" t="s">
        <v>196</v>
      </c>
      <c r="H239" s="87">
        <v>45</v>
      </c>
      <c r="I239" s="88">
        <v>102500</v>
      </c>
      <c r="J239" s="89">
        <f t="shared" si="10"/>
        <v>4612500</v>
      </c>
      <c r="K239" s="89"/>
      <c r="L239" s="89">
        <f t="shared" si="11"/>
        <v>4612500</v>
      </c>
      <c r="M239" s="83" t="s">
        <v>145</v>
      </c>
      <c r="N239" s="83" t="s">
        <v>130</v>
      </c>
      <c r="O239" s="86" t="s">
        <v>172</v>
      </c>
      <c r="P239" s="86" t="s">
        <v>1</v>
      </c>
    </row>
    <row r="240" spans="1:16" s="90" customFormat="1" ht="24" customHeight="1">
      <c r="A240" s="83">
        <f>IF(B240&lt;&gt;"",SUBTOTAL(3,$B$8:B240),0)</f>
        <v>233</v>
      </c>
      <c r="B240" s="83" t="s">
        <v>67</v>
      </c>
      <c r="C240" s="83" t="s">
        <v>44</v>
      </c>
      <c r="D240" s="84" t="s">
        <v>102</v>
      </c>
      <c r="E240" s="85" t="s">
        <v>103</v>
      </c>
      <c r="F240" s="83">
        <v>10</v>
      </c>
      <c r="G240" s="86" t="s">
        <v>196</v>
      </c>
      <c r="H240" s="87">
        <v>22.5</v>
      </c>
      <c r="I240" s="88">
        <v>102500</v>
      </c>
      <c r="J240" s="89">
        <f t="shared" si="10"/>
        <v>2306250</v>
      </c>
      <c r="K240" s="89"/>
      <c r="L240" s="89">
        <f t="shared" si="11"/>
        <v>2306250</v>
      </c>
      <c r="M240" s="83" t="s">
        <v>144</v>
      </c>
      <c r="N240" s="83" t="s">
        <v>133</v>
      </c>
      <c r="O240" s="86" t="s">
        <v>171</v>
      </c>
      <c r="P240" s="86" t="s">
        <v>1</v>
      </c>
    </row>
    <row r="241" spans="1:16" s="90" customFormat="1" ht="24" customHeight="1">
      <c r="A241" s="83">
        <f>IF(B241&lt;&gt;"",SUBTOTAL(3,$B$8:B241),0)</f>
        <v>234</v>
      </c>
      <c r="B241" s="83" t="s">
        <v>67</v>
      </c>
      <c r="C241" s="83" t="s">
        <v>44</v>
      </c>
      <c r="D241" s="84" t="s">
        <v>102</v>
      </c>
      <c r="E241" s="85" t="s">
        <v>103</v>
      </c>
      <c r="F241" s="83">
        <v>10</v>
      </c>
      <c r="G241" s="86" t="s">
        <v>196</v>
      </c>
      <c r="H241" s="87">
        <v>22.5</v>
      </c>
      <c r="I241" s="88">
        <v>102500</v>
      </c>
      <c r="J241" s="89">
        <f t="shared" si="10"/>
        <v>2306250</v>
      </c>
      <c r="K241" s="89"/>
      <c r="L241" s="89">
        <f t="shared" si="11"/>
        <v>2306250</v>
      </c>
      <c r="M241" s="83" t="s">
        <v>145</v>
      </c>
      <c r="N241" s="83" t="s">
        <v>133</v>
      </c>
      <c r="O241" s="86" t="s">
        <v>172</v>
      </c>
      <c r="P241" s="86" t="s">
        <v>1</v>
      </c>
    </row>
    <row r="242" spans="1:16" s="90" customFormat="1" ht="24" customHeight="1">
      <c r="A242" s="83">
        <f>IF(B242&lt;&gt;"",SUBTOTAL(3,$B$8:B242),0)</f>
        <v>235</v>
      </c>
      <c r="B242" s="83" t="s">
        <v>67</v>
      </c>
      <c r="C242" s="83" t="s">
        <v>44</v>
      </c>
      <c r="D242" s="84" t="s">
        <v>102</v>
      </c>
      <c r="E242" s="85" t="s">
        <v>103</v>
      </c>
      <c r="F242" s="83">
        <v>10</v>
      </c>
      <c r="G242" s="86" t="s">
        <v>196</v>
      </c>
      <c r="H242" s="87">
        <v>2.2000000000000002</v>
      </c>
      <c r="I242" s="88">
        <v>102500</v>
      </c>
      <c r="J242" s="89">
        <f t="shared" si="10"/>
        <v>225500.00000000003</v>
      </c>
      <c r="K242" s="89"/>
      <c r="L242" s="89">
        <f t="shared" si="11"/>
        <v>225500.00000000003</v>
      </c>
      <c r="M242" s="83" t="s">
        <v>144</v>
      </c>
      <c r="N242" s="83" t="s">
        <v>131</v>
      </c>
      <c r="O242" s="86" t="s">
        <v>171</v>
      </c>
      <c r="P242" s="86" t="s">
        <v>1</v>
      </c>
    </row>
    <row r="243" spans="1:16" s="90" customFormat="1" ht="24" customHeight="1">
      <c r="A243" s="83">
        <f>IF(B243&lt;&gt;"",SUBTOTAL(3,$B$8:B243),0)</f>
        <v>236</v>
      </c>
      <c r="B243" s="83" t="s">
        <v>67</v>
      </c>
      <c r="C243" s="83" t="s">
        <v>44</v>
      </c>
      <c r="D243" s="84" t="s">
        <v>102</v>
      </c>
      <c r="E243" s="85" t="s">
        <v>103</v>
      </c>
      <c r="F243" s="83">
        <v>10</v>
      </c>
      <c r="G243" s="86" t="s">
        <v>196</v>
      </c>
      <c r="H243" s="87">
        <v>2</v>
      </c>
      <c r="I243" s="88">
        <v>102500</v>
      </c>
      <c r="J243" s="89">
        <f t="shared" si="10"/>
        <v>205000</v>
      </c>
      <c r="K243" s="89"/>
      <c r="L243" s="89">
        <f t="shared" si="11"/>
        <v>205000</v>
      </c>
      <c r="M243" s="83" t="s">
        <v>145</v>
      </c>
      <c r="N243" s="83" t="s">
        <v>131</v>
      </c>
      <c r="O243" s="86" t="s">
        <v>172</v>
      </c>
      <c r="P243" s="86" t="s">
        <v>1</v>
      </c>
    </row>
    <row r="244" spans="1:16" s="90" customFormat="1" ht="24" customHeight="1">
      <c r="A244" s="83">
        <f>IF(B244&lt;&gt;"",SUBTOTAL(3,$B$8:B244),0)</f>
        <v>237</v>
      </c>
      <c r="B244" s="83" t="s">
        <v>67</v>
      </c>
      <c r="C244" s="83" t="s">
        <v>44</v>
      </c>
      <c r="D244" s="84" t="s">
        <v>102</v>
      </c>
      <c r="E244" s="85" t="s">
        <v>103</v>
      </c>
      <c r="F244" s="83">
        <v>10</v>
      </c>
      <c r="G244" s="86" t="s">
        <v>196</v>
      </c>
      <c r="H244" s="87">
        <v>5.4</v>
      </c>
      <c r="I244" s="88">
        <v>102500</v>
      </c>
      <c r="J244" s="89">
        <f t="shared" si="10"/>
        <v>553500</v>
      </c>
      <c r="K244" s="89"/>
      <c r="L244" s="89">
        <f t="shared" si="11"/>
        <v>553500</v>
      </c>
      <c r="M244" s="83" t="s">
        <v>144</v>
      </c>
      <c r="N244" s="83" t="s">
        <v>132</v>
      </c>
      <c r="O244" s="86" t="s">
        <v>171</v>
      </c>
      <c r="P244" s="86" t="s">
        <v>1</v>
      </c>
    </row>
    <row r="245" spans="1:16" s="90" customFormat="1" ht="24" customHeight="1">
      <c r="A245" s="83">
        <f>IF(B245&lt;&gt;"",SUBTOTAL(3,$B$8:B245),0)</f>
        <v>238</v>
      </c>
      <c r="B245" s="83" t="s">
        <v>67</v>
      </c>
      <c r="C245" s="83" t="s">
        <v>44</v>
      </c>
      <c r="D245" s="84" t="s">
        <v>102</v>
      </c>
      <c r="E245" s="85" t="s">
        <v>103</v>
      </c>
      <c r="F245" s="83">
        <v>10</v>
      </c>
      <c r="G245" s="86" t="s">
        <v>196</v>
      </c>
      <c r="H245" s="87">
        <v>4.9000000000000004</v>
      </c>
      <c r="I245" s="88">
        <v>102500</v>
      </c>
      <c r="J245" s="89">
        <f t="shared" si="10"/>
        <v>502250.00000000006</v>
      </c>
      <c r="K245" s="89"/>
      <c r="L245" s="89">
        <f t="shared" si="11"/>
        <v>502250.00000000006</v>
      </c>
      <c r="M245" s="83" t="s">
        <v>145</v>
      </c>
      <c r="N245" s="83" t="s">
        <v>132</v>
      </c>
      <c r="O245" s="86" t="s">
        <v>172</v>
      </c>
      <c r="P245" s="86" t="s">
        <v>1</v>
      </c>
    </row>
    <row r="246" spans="1:16" s="90" customFormat="1" ht="24" customHeight="1">
      <c r="A246" s="83">
        <f>IF(B246&lt;&gt;"",SUBTOTAL(3,$B$8:B246),0)</f>
        <v>239</v>
      </c>
      <c r="B246" s="83" t="s">
        <v>252</v>
      </c>
      <c r="C246" s="83" t="s">
        <v>81</v>
      </c>
      <c r="D246" s="84" t="s">
        <v>86</v>
      </c>
      <c r="E246" s="85" t="s">
        <v>101</v>
      </c>
      <c r="F246" s="83">
        <v>10</v>
      </c>
      <c r="G246" s="86" t="s">
        <v>196</v>
      </c>
      <c r="H246" s="87">
        <v>45</v>
      </c>
      <c r="I246" s="88">
        <v>102500</v>
      </c>
      <c r="J246" s="89">
        <f t="shared" si="10"/>
        <v>4612500</v>
      </c>
      <c r="K246" s="89"/>
      <c r="L246" s="89">
        <f t="shared" si="11"/>
        <v>4612500</v>
      </c>
      <c r="M246" s="83" t="s">
        <v>375</v>
      </c>
      <c r="N246" s="83" t="s">
        <v>130</v>
      </c>
      <c r="O246" s="86" t="s">
        <v>413</v>
      </c>
      <c r="P246" s="86" t="s">
        <v>1</v>
      </c>
    </row>
    <row r="247" spans="1:16" s="90" customFormat="1" ht="24" customHeight="1">
      <c r="A247" s="83">
        <f>IF(B247&lt;&gt;"",SUBTOTAL(3,$B$8:B247),0)</f>
        <v>240</v>
      </c>
      <c r="B247" s="83" t="s">
        <v>252</v>
      </c>
      <c r="C247" s="83" t="s">
        <v>81</v>
      </c>
      <c r="D247" s="84" t="s">
        <v>86</v>
      </c>
      <c r="E247" s="85" t="s">
        <v>101</v>
      </c>
      <c r="F247" s="83">
        <v>10</v>
      </c>
      <c r="G247" s="86" t="s">
        <v>196</v>
      </c>
      <c r="H247" s="87">
        <v>1.7</v>
      </c>
      <c r="I247" s="88">
        <v>102500</v>
      </c>
      <c r="J247" s="89">
        <f t="shared" si="10"/>
        <v>174250</v>
      </c>
      <c r="K247" s="89"/>
      <c r="L247" s="89">
        <f t="shared" si="11"/>
        <v>174250</v>
      </c>
      <c r="M247" s="83" t="s">
        <v>375</v>
      </c>
      <c r="N247" s="83" t="s">
        <v>131</v>
      </c>
      <c r="O247" s="86" t="s">
        <v>413</v>
      </c>
      <c r="P247" s="86" t="s">
        <v>1</v>
      </c>
    </row>
    <row r="248" spans="1:16" s="90" customFormat="1" ht="24" customHeight="1">
      <c r="A248" s="83">
        <f>IF(B248&lt;&gt;"",SUBTOTAL(3,$B$8:B248),0)</f>
        <v>241</v>
      </c>
      <c r="B248" s="83" t="s">
        <v>252</v>
      </c>
      <c r="C248" s="83" t="s">
        <v>81</v>
      </c>
      <c r="D248" s="84" t="s">
        <v>86</v>
      </c>
      <c r="E248" s="85" t="s">
        <v>101</v>
      </c>
      <c r="F248" s="83">
        <v>10</v>
      </c>
      <c r="G248" s="86" t="s">
        <v>196</v>
      </c>
      <c r="H248" s="87">
        <v>4.2</v>
      </c>
      <c r="I248" s="88">
        <v>102500</v>
      </c>
      <c r="J248" s="89">
        <f t="shared" si="10"/>
        <v>430500</v>
      </c>
      <c r="K248" s="89"/>
      <c r="L248" s="89">
        <f t="shared" si="11"/>
        <v>430500</v>
      </c>
      <c r="M248" s="83" t="s">
        <v>375</v>
      </c>
      <c r="N248" s="83" t="s">
        <v>132</v>
      </c>
      <c r="O248" s="86" t="s">
        <v>413</v>
      </c>
      <c r="P248" s="86" t="s">
        <v>1</v>
      </c>
    </row>
    <row r="249" spans="1:16" s="90" customFormat="1" ht="24" customHeight="1">
      <c r="A249" s="83">
        <f>IF(B249&lt;&gt;"",SUBTOTAL(3,$B$8:B249),0)</f>
        <v>242</v>
      </c>
      <c r="B249" s="83" t="s">
        <v>68</v>
      </c>
      <c r="C249" s="83" t="s">
        <v>81</v>
      </c>
      <c r="D249" s="84" t="s">
        <v>104</v>
      </c>
      <c r="E249" s="85" t="s">
        <v>105</v>
      </c>
      <c r="F249" s="83">
        <v>10</v>
      </c>
      <c r="G249" s="86" t="s">
        <v>196</v>
      </c>
      <c r="H249" s="87">
        <v>8</v>
      </c>
      <c r="I249" s="88">
        <v>102500</v>
      </c>
      <c r="J249" s="89">
        <f t="shared" si="10"/>
        <v>820000</v>
      </c>
      <c r="K249" s="89"/>
      <c r="L249" s="89">
        <f t="shared" si="11"/>
        <v>820000</v>
      </c>
      <c r="M249" s="83" t="s">
        <v>146</v>
      </c>
      <c r="N249" s="83" t="s">
        <v>133</v>
      </c>
      <c r="O249" s="86" t="s">
        <v>173</v>
      </c>
      <c r="P249" s="86" t="s">
        <v>1</v>
      </c>
    </row>
    <row r="250" spans="1:16" s="90" customFormat="1" ht="24" customHeight="1">
      <c r="A250" s="83">
        <f>IF(B250&lt;&gt;"",SUBTOTAL(3,$B$8:B250),0)</f>
        <v>243</v>
      </c>
      <c r="B250" s="83" t="s">
        <v>68</v>
      </c>
      <c r="C250" s="83" t="s">
        <v>81</v>
      </c>
      <c r="D250" s="84" t="s">
        <v>104</v>
      </c>
      <c r="E250" s="85" t="s">
        <v>105</v>
      </c>
      <c r="F250" s="83">
        <v>10</v>
      </c>
      <c r="G250" s="86" t="s">
        <v>196</v>
      </c>
      <c r="H250" s="87">
        <v>8</v>
      </c>
      <c r="I250" s="88">
        <v>102500</v>
      </c>
      <c r="J250" s="89">
        <f t="shared" si="10"/>
        <v>820000</v>
      </c>
      <c r="K250" s="89"/>
      <c r="L250" s="89">
        <f t="shared" si="11"/>
        <v>820000</v>
      </c>
      <c r="M250" s="83" t="s">
        <v>146</v>
      </c>
      <c r="N250" s="83" t="s">
        <v>133</v>
      </c>
      <c r="O250" s="86" t="s">
        <v>173</v>
      </c>
      <c r="P250" s="86" t="s">
        <v>1</v>
      </c>
    </row>
    <row r="251" spans="1:16" s="90" customFormat="1" ht="24" customHeight="1">
      <c r="A251" s="83">
        <f>IF(B251&lt;&gt;"",SUBTOTAL(3,$B$8:B251),0)</f>
        <v>244</v>
      </c>
      <c r="B251" s="83" t="s">
        <v>69</v>
      </c>
      <c r="C251" s="83" t="s">
        <v>81</v>
      </c>
      <c r="D251" s="84" t="s">
        <v>106</v>
      </c>
      <c r="E251" s="85" t="s">
        <v>107</v>
      </c>
      <c r="F251" s="83">
        <v>10</v>
      </c>
      <c r="G251" s="86" t="s">
        <v>196</v>
      </c>
      <c r="H251" s="87">
        <v>22</v>
      </c>
      <c r="I251" s="88">
        <v>102500</v>
      </c>
      <c r="J251" s="89">
        <f t="shared" si="10"/>
        <v>2255000</v>
      </c>
      <c r="K251" s="89"/>
      <c r="L251" s="89">
        <f t="shared" si="11"/>
        <v>2255000</v>
      </c>
      <c r="M251" s="83" t="s">
        <v>146</v>
      </c>
      <c r="N251" s="83" t="s">
        <v>130</v>
      </c>
      <c r="O251" s="86" t="s">
        <v>173</v>
      </c>
      <c r="P251" s="86" t="s">
        <v>1</v>
      </c>
    </row>
    <row r="252" spans="1:16" s="90" customFormat="1" ht="24" customHeight="1">
      <c r="A252" s="83">
        <f>IF(B252&lt;&gt;"",SUBTOTAL(3,$B$8:B252),0)</f>
        <v>245</v>
      </c>
      <c r="B252" s="83" t="s">
        <v>69</v>
      </c>
      <c r="C252" s="83" t="s">
        <v>81</v>
      </c>
      <c r="D252" s="84" t="s">
        <v>106</v>
      </c>
      <c r="E252" s="85" t="s">
        <v>107</v>
      </c>
      <c r="F252" s="83">
        <v>10</v>
      </c>
      <c r="G252" s="86" t="s">
        <v>196</v>
      </c>
      <c r="H252" s="87">
        <v>2.6</v>
      </c>
      <c r="I252" s="88">
        <v>102500</v>
      </c>
      <c r="J252" s="89">
        <f t="shared" si="10"/>
        <v>266500</v>
      </c>
      <c r="K252" s="89"/>
      <c r="L252" s="89">
        <f t="shared" si="11"/>
        <v>266500</v>
      </c>
      <c r="M252" s="83" t="s">
        <v>146</v>
      </c>
      <c r="N252" s="83" t="s">
        <v>131</v>
      </c>
      <c r="O252" s="86" t="s">
        <v>173</v>
      </c>
      <c r="P252" s="86" t="s">
        <v>1</v>
      </c>
    </row>
    <row r="253" spans="1:16" s="90" customFormat="1" ht="24" customHeight="1">
      <c r="A253" s="83">
        <f>IF(B253&lt;&gt;"",SUBTOTAL(3,$B$8:B253),0)</f>
        <v>246</v>
      </c>
      <c r="B253" s="83" t="s">
        <v>69</v>
      </c>
      <c r="C253" s="83" t="s">
        <v>81</v>
      </c>
      <c r="D253" s="84" t="s">
        <v>106</v>
      </c>
      <c r="E253" s="85" t="s">
        <v>107</v>
      </c>
      <c r="F253" s="83">
        <v>10</v>
      </c>
      <c r="G253" s="86" t="s">
        <v>196</v>
      </c>
      <c r="H253" s="87">
        <v>6.5</v>
      </c>
      <c r="I253" s="88">
        <v>102500</v>
      </c>
      <c r="J253" s="89">
        <f t="shared" si="10"/>
        <v>666250</v>
      </c>
      <c r="K253" s="89"/>
      <c r="L253" s="89">
        <f t="shared" si="11"/>
        <v>666250</v>
      </c>
      <c r="M253" s="83" t="s">
        <v>146</v>
      </c>
      <c r="N253" s="83" t="s">
        <v>132</v>
      </c>
      <c r="O253" s="86" t="s">
        <v>173</v>
      </c>
      <c r="P253" s="86" t="s">
        <v>1</v>
      </c>
    </row>
    <row r="254" spans="1:16" s="90" customFormat="1" ht="24" customHeight="1">
      <c r="A254" s="83">
        <f>IF(B254&lt;&gt;"",SUBTOTAL(3,$B$8:B254),0)</f>
        <v>247</v>
      </c>
      <c r="B254" s="83" t="s">
        <v>253</v>
      </c>
      <c r="C254" s="83" t="s">
        <v>44</v>
      </c>
      <c r="D254" s="84" t="s">
        <v>328</v>
      </c>
      <c r="E254" s="85" t="s">
        <v>50</v>
      </c>
      <c r="F254" s="83">
        <v>10</v>
      </c>
      <c r="G254" s="86" t="s">
        <v>203</v>
      </c>
      <c r="H254" s="87">
        <v>33</v>
      </c>
      <c r="I254" s="88">
        <v>102500</v>
      </c>
      <c r="J254" s="89">
        <f t="shared" si="10"/>
        <v>3382500</v>
      </c>
      <c r="K254" s="89"/>
      <c r="L254" s="89">
        <f t="shared" si="11"/>
        <v>3382500</v>
      </c>
      <c r="M254" s="83" t="s">
        <v>146</v>
      </c>
      <c r="N254" s="83" t="s">
        <v>130</v>
      </c>
      <c r="O254" s="86" t="s">
        <v>173</v>
      </c>
      <c r="P254" s="86" t="s">
        <v>1</v>
      </c>
    </row>
    <row r="255" spans="1:16" s="90" customFormat="1" ht="24" customHeight="1">
      <c r="A255" s="83">
        <f>IF(B255&lt;&gt;"",SUBTOTAL(3,$B$8:B255),0)</f>
        <v>248</v>
      </c>
      <c r="B255" s="83" t="s">
        <v>253</v>
      </c>
      <c r="C255" s="83" t="s">
        <v>44</v>
      </c>
      <c r="D255" s="84" t="s">
        <v>328</v>
      </c>
      <c r="E255" s="85" t="s">
        <v>50</v>
      </c>
      <c r="F255" s="83">
        <v>10</v>
      </c>
      <c r="G255" s="86" t="s">
        <v>203</v>
      </c>
      <c r="H255" s="87">
        <v>12</v>
      </c>
      <c r="I255" s="88">
        <v>102500</v>
      </c>
      <c r="J255" s="89">
        <f t="shared" si="10"/>
        <v>1230000</v>
      </c>
      <c r="K255" s="89"/>
      <c r="L255" s="89">
        <f t="shared" si="11"/>
        <v>1230000</v>
      </c>
      <c r="M255" s="83" t="s">
        <v>146</v>
      </c>
      <c r="N255" s="83" t="s">
        <v>133</v>
      </c>
      <c r="O255" s="86" t="s">
        <v>173</v>
      </c>
      <c r="P255" s="86" t="s">
        <v>1</v>
      </c>
    </row>
    <row r="256" spans="1:16" s="90" customFormat="1" ht="24" customHeight="1">
      <c r="A256" s="83">
        <f>IF(B256&lt;&gt;"",SUBTOTAL(3,$B$8:B256),0)</f>
        <v>249</v>
      </c>
      <c r="B256" s="83" t="s">
        <v>253</v>
      </c>
      <c r="C256" s="83" t="s">
        <v>44</v>
      </c>
      <c r="D256" s="84" t="s">
        <v>328</v>
      </c>
      <c r="E256" s="85" t="s">
        <v>50</v>
      </c>
      <c r="F256" s="83">
        <v>10</v>
      </c>
      <c r="G256" s="86" t="s">
        <v>203</v>
      </c>
      <c r="H256" s="87">
        <v>1.8</v>
      </c>
      <c r="I256" s="88">
        <v>102500</v>
      </c>
      <c r="J256" s="89">
        <f t="shared" si="8"/>
        <v>184500</v>
      </c>
      <c r="K256" s="89"/>
      <c r="L256" s="89">
        <f t="shared" si="9"/>
        <v>184500</v>
      </c>
      <c r="M256" s="83" t="s">
        <v>146</v>
      </c>
      <c r="N256" s="83" t="s">
        <v>131</v>
      </c>
      <c r="O256" s="86" t="s">
        <v>173</v>
      </c>
      <c r="P256" s="86" t="s">
        <v>1</v>
      </c>
    </row>
    <row r="257" spans="1:16" s="90" customFormat="1" ht="24" customHeight="1">
      <c r="A257" s="83">
        <f>IF(B257&lt;&gt;"",SUBTOTAL(3,$B$8:B257),0)</f>
        <v>250</v>
      </c>
      <c r="B257" s="83" t="s">
        <v>253</v>
      </c>
      <c r="C257" s="83" t="s">
        <v>44</v>
      </c>
      <c r="D257" s="84" t="s">
        <v>328</v>
      </c>
      <c r="E257" s="85" t="s">
        <v>50</v>
      </c>
      <c r="F257" s="83">
        <v>10</v>
      </c>
      <c r="G257" s="86" t="s">
        <v>203</v>
      </c>
      <c r="H257" s="87">
        <v>4.4000000000000004</v>
      </c>
      <c r="I257" s="88">
        <v>102500</v>
      </c>
      <c r="J257" s="89">
        <f t="shared" si="6"/>
        <v>451000.00000000006</v>
      </c>
      <c r="K257" s="89"/>
      <c r="L257" s="89">
        <f t="shared" si="7"/>
        <v>451000.00000000006</v>
      </c>
      <c r="M257" s="83" t="s">
        <v>146</v>
      </c>
      <c r="N257" s="83" t="s">
        <v>132</v>
      </c>
      <c r="O257" s="86" t="s">
        <v>173</v>
      </c>
      <c r="P257" s="86" t="s">
        <v>1</v>
      </c>
    </row>
    <row r="258" spans="1:16" s="90" customFormat="1" ht="24" customHeight="1">
      <c r="A258" s="83">
        <f>IF(B258&lt;&gt;"",SUBTOTAL(3,$B$8:B258),0)</f>
        <v>251</v>
      </c>
      <c r="B258" s="83" t="s">
        <v>78</v>
      </c>
      <c r="C258" s="83" t="s">
        <v>44</v>
      </c>
      <c r="D258" s="84" t="s">
        <v>124</v>
      </c>
      <c r="E258" s="85" t="s">
        <v>125</v>
      </c>
      <c r="F258" s="83">
        <v>10</v>
      </c>
      <c r="G258" s="86" t="s">
        <v>203</v>
      </c>
      <c r="H258" s="87">
        <v>45</v>
      </c>
      <c r="I258" s="88">
        <v>102500</v>
      </c>
      <c r="J258" s="89">
        <f t="shared" si="6"/>
        <v>4612500</v>
      </c>
      <c r="K258" s="89"/>
      <c r="L258" s="89">
        <f t="shared" si="7"/>
        <v>4612500</v>
      </c>
      <c r="M258" s="83" t="s">
        <v>155</v>
      </c>
      <c r="N258" s="83" t="s">
        <v>130</v>
      </c>
      <c r="O258" s="86" t="s">
        <v>182</v>
      </c>
      <c r="P258" s="86" t="s">
        <v>1</v>
      </c>
    </row>
    <row r="259" spans="1:16" s="90" customFormat="1" ht="24" customHeight="1">
      <c r="A259" s="83">
        <f>IF(B259&lt;&gt;"",SUBTOTAL(3,$B$8:B259),0)</f>
        <v>252</v>
      </c>
      <c r="B259" s="83" t="s">
        <v>78</v>
      </c>
      <c r="C259" s="83" t="s">
        <v>44</v>
      </c>
      <c r="D259" s="84" t="s">
        <v>124</v>
      </c>
      <c r="E259" s="85" t="s">
        <v>125</v>
      </c>
      <c r="F259" s="83">
        <v>10</v>
      </c>
      <c r="G259" s="86" t="s">
        <v>203</v>
      </c>
      <c r="H259" s="87">
        <v>2.5</v>
      </c>
      <c r="I259" s="88">
        <v>102500</v>
      </c>
      <c r="J259" s="89">
        <f t="shared" si="6"/>
        <v>256250</v>
      </c>
      <c r="K259" s="89"/>
      <c r="L259" s="89">
        <f t="shared" si="7"/>
        <v>256250</v>
      </c>
      <c r="M259" s="83" t="s">
        <v>155</v>
      </c>
      <c r="N259" s="83" t="s">
        <v>131</v>
      </c>
      <c r="O259" s="86" t="s">
        <v>182</v>
      </c>
      <c r="P259" s="86" t="s">
        <v>1</v>
      </c>
    </row>
    <row r="260" spans="1:16" s="90" customFormat="1" ht="24" customHeight="1">
      <c r="A260" s="83">
        <f>IF(B260&lt;&gt;"",SUBTOTAL(3,$B$8:B260),0)</f>
        <v>253</v>
      </c>
      <c r="B260" s="83" t="s">
        <v>78</v>
      </c>
      <c r="C260" s="83" t="s">
        <v>44</v>
      </c>
      <c r="D260" s="84" t="s">
        <v>124</v>
      </c>
      <c r="E260" s="85" t="s">
        <v>125</v>
      </c>
      <c r="F260" s="83">
        <v>10</v>
      </c>
      <c r="G260" s="86" t="s">
        <v>203</v>
      </c>
      <c r="H260" s="87">
        <v>6.2</v>
      </c>
      <c r="I260" s="88">
        <v>102500</v>
      </c>
      <c r="J260" s="89">
        <f t="shared" si="6"/>
        <v>635500</v>
      </c>
      <c r="K260" s="89"/>
      <c r="L260" s="89">
        <f t="shared" si="7"/>
        <v>635500</v>
      </c>
      <c r="M260" s="83" t="s">
        <v>155</v>
      </c>
      <c r="N260" s="83" t="s">
        <v>132</v>
      </c>
      <c r="O260" s="86" t="s">
        <v>182</v>
      </c>
      <c r="P260" s="86" t="s">
        <v>1</v>
      </c>
    </row>
    <row r="261" spans="1:16" s="90" customFormat="1" ht="24" customHeight="1">
      <c r="A261" s="83">
        <f>IF(B261&lt;&gt;"",SUBTOTAL(3,$B$8:B261),0)</f>
        <v>254</v>
      </c>
      <c r="B261" s="83" t="s">
        <v>254</v>
      </c>
      <c r="C261" s="83" t="s">
        <v>81</v>
      </c>
      <c r="D261" s="84" t="s">
        <v>329</v>
      </c>
      <c r="E261" s="85" t="s">
        <v>330</v>
      </c>
      <c r="F261" s="83">
        <v>11</v>
      </c>
      <c r="G261" s="86" t="s">
        <v>188</v>
      </c>
      <c r="H261" s="87">
        <v>30</v>
      </c>
      <c r="I261" s="88">
        <v>102500</v>
      </c>
      <c r="J261" s="89">
        <f t="shared" si="6"/>
        <v>3075000</v>
      </c>
      <c r="K261" s="89"/>
      <c r="L261" s="89">
        <f t="shared" si="7"/>
        <v>3075000</v>
      </c>
      <c r="M261" s="83" t="s">
        <v>376</v>
      </c>
      <c r="N261" s="83" t="s">
        <v>130</v>
      </c>
      <c r="O261" s="86" t="s">
        <v>414</v>
      </c>
      <c r="P261" s="86" t="s">
        <v>1</v>
      </c>
    </row>
    <row r="262" spans="1:16" s="90" customFormat="1" ht="24" customHeight="1">
      <c r="A262" s="83">
        <f>IF(B262&lt;&gt;"",SUBTOTAL(3,$B$8:B262),0)</f>
        <v>255</v>
      </c>
      <c r="B262" s="83" t="s">
        <v>254</v>
      </c>
      <c r="C262" s="83" t="s">
        <v>81</v>
      </c>
      <c r="D262" s="84" t="s">
        <v>329</v>
      </c>
      <c r="E262" s="85" t="s">
        <v>330</v>
      </c>
      <c r="F262" s="83">
        <v>11</v>
      </c>
      <c r="G262" s="86" t="s">
        <v>188</v>
      </c>
      <c r="H262" s="87">
        <v>1.4</v>
      </c>
      <c r="I262" s="88">
        <v>102500</v>
      </c>
      <c r="J262" s="89">
        <f t="shared" si="6"/>
        <v>143500</v>
      </c>
      <c r="K262" s="89"/>
      <c r="L262" s="89">
        <f t="shared" si="7"/>
        <v>143500</v>
      </c>
      <c r="M262" s="83" t="s">
        <v>376</v>
      </c>
      <c r="N262" s="83" t="s">
        <v>131</v>
      </c>
      <c r="O262" s="86" t="s">
        <v>414</v>
      </c>
      <c r="P262" s="86" t="s">
        <v>1</v>
      </c>
    </row>
    <row r="263" spans="1:16" s="90" customFormat="1" ht="24" customHeight="1">
      <c r="A263" s="83">
        <f>IF(B263&lt;&gt;"",SUBTOTAL(3,$B$8:B263),0)</f>
        <v>256</v>
      </c>
      <c r="B263" s="83" t="s">
        <v>254</v>
      </c>
      <c r="C263" s="83" t="s">
        <v>81</v>
      </c>
      <c r="D263" s="84" t="s">
        <v>329</v>
      </c>
      <c r="E263" s="85" t="s">
        <v>330</v>
      </c>
      <c r="F263" s="83">
        <v>11</v>
      </c>
      <c r="G263" s="86" t="s">
        <v>188</v>
      </c>
      <c r="H263" s="87">
        <v>3.4</v>
      </c>
      <c r="I263" s="88">
        <v>102500</v>
      </c>
      <c r="J263" s="89">
        <f t="shared" si="6"/>
        <v>348500</v>
      </c>
      <c r="K263" s="89"/>
      <c r="L263" s="89">
        <f t="shared" si="7"/>
        <v>348500</v>
      </c>
      <c r="M263" s="83" t="s">
        <v>376</v>
      </c>
      <c r="N263" s="83" t="s">
        <v>132</v>
      </c>
      <c r="O263" s="86" t="s">
        <v>414</v>
      </c>
      <c r="P263" s="86" t="s">
        <v>1</v>
      </c>
    </row>
    <row r="264" spans="1:16" s="90" customFormat="1" ht="24" customHeight="1">
      <c r="A264" s="83">
        <f>IF(B264&lt;&gt;"",SUBTOTAL(3,$B$8:B264),0)</f>
        <v>257</v>
      </c>
      <c r="B264" s="83" t="s">
        <v>255</v>
      </c>
      <c r="C264" s="83" t="s">
        <v>81</v>
      </c>
      <c r="D264" s="84" t="s">
        <v>92</v>
      </c>
      <c r="E264" s="85" t="s">
        <v>126</v>
      </c>
      <c r="F264" s="83">
        <v>11</v>
      </c>
      <c r="G264" s="86" t="s">
        <v>188</v>
      </c>
      <c r="H264" s="87">
        <v>45</v>
      </c>
      <c r="I264" s="88">
        <v>102500</v>
      </c>
      <c r="J264" s="89">
        <f t="shared" si="6"/>
        <v>4612500</v>
      </c>
      <c r="K264" s="89"/>
      <c r="L264" s="89">
        <f t="shared" si="7"/>
        <v>4612500</v>
      </c>
      <c r="M264" s="83" t="s">
        <v>135</v>
      </c>
      <c r="N264" s="83" t="s">
        <v>130</v>
      </c>
      <c r="O264" s="86" t="s">
        <v>162</v>
      </c>
      <c r="P264" s="86" t="s">
        <v>1</v>
      </c>
    </row>
    <row r="265" spans="1:16" s="90" customFormat="1" ht="24" customHeight="1">
      <c r="A265" s="83">
        <f>IF(B265&lt;&gt;"",SUBTOTAL(3,$B$8:B265),0)</f>
        <v>258</v>
      </c>
      <c r="B265" s="83" t="s">
        <v>255</v>
      </c>
      <c r="C265" s="83" t="s">
        <v>81</v>
      </c>
      <c r="D265" s="84" t="s">
        <v>92</v>
      </c>
      <c r="E265" s="85" t="s">
        <v>126</v>
      </c>
      <c r="F265" s="83">
        <v>11</v>
      </c>
      <c r="G265" s="86" t="s">
        <v>188</v>
      </c>
      <c r="H265" s="87">
        <v>2</v>
      </c>
      <c r="I265" s="88">
        <v>102500</v>
      </c>
      <c r="J265" s="89">
        <f t="shared" si="6"/>
        <v>205000</v>
      </c>
      <c r="K265" s="89"/>
      <c r="L265" s="89">
        <f t="shared" si="7"/>
        <v>205000</v>
      </c>
      <c r="M265" s="83" t="s">
        <v>135</v>
      </c>
      <c r="N265" s="83" t="s">
        <v>131</v>
      </c>
      <c r="O265" s="86" t="s">
        <v>162</v>
      </c>
      <c r="P265" s="86" t="s">
        <v>1</v>
      </c>
    </row>
    <row r="266" spans="1:16" s="90" customFormat="1" ht="24" customHeight="1">
      <c r="A266" s="83">
        <f>IF(B266&lt;&gt;"",SUBTOTAL(3,$B$8:B266),0)</f>
        <v>259</v>
      </c>
      <c r="B266" s="83" t="s">
        <v>255</v>
      </c>
      <c r="C266" s="83" t="s">
        <v>81</v>
      </c>
      <c r="D266" s="84" t="s">
        <v>92</v>
      </c>
      <c r="E266" s="85" t="s">
        <v>126</v>
      </c>
      <c r="F266" s="83">
        <v>11</v>
      </c>
      <c r="G266" s="86" t="s">
        <v>188</v>
      </c>
      <c r="H266" s="87">
        <v>5</v>
      </c>
      <c r="I266" s="88">
        <v>102500</v>
      </c>
      <c r="J266" s="89">
        <f t="shared" si="6"/>
        <v>512500</v>
      </c>
      <c r="K266" s="89"/>
      <c r="L266" s="89">
        <f t="shared" si="7"/>
        <v>512500</v>
      </c>
      <c r="M266" s="83" t="s">
        <v>135</v>
      </c>
      <c r="N266" s="83" t="s">
        <v>132</v>
      </c>
      <c r="O266" s="86" t="s">
        <v>162</v>
      </c>
      <c r="P266" s="86" t="s">
        <v>1</v>
      </c>
    </row>
    <row r="267" spans="1:16" s="90" customFormat="1" ht="24" customHeight="1">
      <c r="A267" s="83">
        <f>IF(B267&lt;&gt;"",SUBTOTAL(3,$B$8:B267),0)</f>
        <v>260</v>
      </c>
      <c r="B267" s="83" t="s">
        <v>256</v>
      </c>
      <c r="C267" s="83" t="s">
        <v>81</v>
      </c>
      <c r="D267" s="84" t="s">
        <v>331</v>
      </c>
      <c r="E267" s="85" t="s">
        <v>263</v>
      </c>
      <c r="F267" s="83">
        <v>11</v>
      </c>
      <c r="G267" s="86" t="s">
        <v>188</v>
      </c>
      <c r="H267" s="87">
        <v>45</v>
      </c>
      <c r="I267" s="88">
        <v>102500</v>
      </c>
      <c r="J267" s="89">
        <f t="shared" si="6"/>
        <v>4612500</v>
      </c>
      <c r="K267" s="89"/>
      <c r="L267" s="89">
        <f t="shared" si="7"/>
        <v>4612500</v>
      </c>
      <c r="M267" s="83" t="s">
        <v>136</v>
      </c>
      <c r="N267" s="83" t="s">
        <v>130</v>
      </c>
      <c r="O267" s="86" t="s">
        <v>163</v>
      </c>
      <c r="P267" s="86" t="s">
        <v>1</v>
      </c>
    </row>
    <row r="268" spans="1:16" s="90" customFormat="1" ht="24" customHeight="1">
      <c r="A268" s="83">
        <f>IF(B268&lt;&gt;"",SUBTOTAL(3,$B$8:B268),0)</f>
        <v>261</v>
      </c>
      <c r="B268" s="83" t="s">
        <v>256</v>
      </c>
      <c r="C268" s="83" t="s">
        <v>81</v>
      </c>
      <c r="D268" s="84" t="s">
        <v>331</v>
      </c>
      <c r="E268" s="85" t="s">
        <v>263</v>
      </c>
      <c r="F268" s="83">
        <v>11</v>
      </c>
      <c r="G268" s="86" t="s">
        <v>188</v>
      </c>
      <c r="H268" s="87">
        <v>1</v>
      </c>
      <c r="I268" s="88">
        <v>102500</v>
      </c>
      <c r="J268" s="89">
        <f t="shared" si="6"/>
        <v>102500</v>
      </c>
      <c r="K268" s="89"/>
      <c r="L268" s="89">
        <f t="shared" si="7"/>
        <v>102500</v>
      </c>
      <c r="M268" s="83" t="s">
        <v>136</v>
      </c>
      <c r="N268" s="83" t="s">
        <v>131</v>
      </c>
      <c r="O268" s="86" t="s">
        <v>163</v>
      </c>
      <c r="P268" s="86" t="s">
        <v>1</v>
      </c>
    </row>
    <row r="269" spans="1:16" s="90" customFormat="1" ht="24" customHeight="1">
      <c r="A269" s="83">
        <f>IF(B269&lt;&gt;"",SUBTOTAL(3,$B$8:B269),0)</f>
        <v>262</v>
      </c>
      <c r="B269" s="83" t="s">
        <v>256</v>
      </c>
      <c r="C269" s="83" t="s">
        <v>81</v>
      </c>
      <c r="D269" s="84" t="s">
        <v>331</v>
      </c>
      <c r="E269" s="85" t="s">
        <v>263</v>
      </c>
      <c r="F269" s="83">
        <v>11</v>
      </c>
      <c r="G269" s="86" t="s">
        <v>188</v>
      </c>
      <c r="H269" s="87">
        <v>2.5</v>
      </c>
      <c r="I269" s="88">
        <v>102500</v>
      </c>
      <c r="J269" s="89">
        <f t="shared" si="6"/>
        <v>256250</v>
      </c>
      <c r="K269" s="89"/>
      <c r="L269" s="89">
        <f t="shared" si="7"/>
        <v>256250</v>
      </c>
      <c r="M269" s="83" t="s">
        <v>136</v>
      </c>
      <c r="N269" s="83" t="s">
        <v>132</v>
      </c>
      <c r="O269" s="86" t="s">
        <v>163</v>
      </c>
      <c r="P269" s="86" t="s">
        <v>1</v>
      </c>
    </row>
    <row r="270" spans="1:16" s="90" customFormat="1" ht="24" customHeight="1">
      <c r="A270" s="83">
        <f>IF(B270&lt;&gt;"",SUBTOTAL(3,$B$8:B270),0)</f>
        <v>263</v>
      </c>
      <c r="B270" s="83" t="s">
        <v>257</v>
      </c>
      <c r="C270" s="83" t="s">
        <v>81</v>
      </c>
      <c r="D270" s="84" t="s">
        <v>332</v>
      </c>
      <c r="E270" s="85" t="s">
        <v>107</v>
      </c>
      <c r="F270" s="83">
        <v>11</v>
      </c>
      <c r="G270" s="86" t="s">
        <v>188</v>
      </c>
      <c r="H270" s="87">
        <v>45</v>
      </c>
      <c r="I270" s="88">
        <v>102500</v>
      </c>
      <c r="J270" s="89">
        <f t="shared" si="6"/>
        <v>4612500</v>
      </c>
      <c r="K270" s="89"/>
      <c r="L270" s="89">
        <f t="shared" si="7"/>
        <v>4612500</v>
      </c>
      <c r="M270" s="83" t="s">
        <v>134</v>
      </c>
      <c r="N270" s="83" t="s">
        <v>130</v>
      </c>
      <c r="O270" s="86" t="s">
        <v>161</v>
      </c>
      <c r="P270" s="86" t="s">
        <v>1</v>
      </c>
    </row>
    <row r="271" spans="1:16" s="90" customFormat="1" ht="24" customHeight="1">
      <c r="A271" s="83">
        <f>IF(B271&lt;&gt;"",SUBTOTAL(3,$B$8:B271),0)</f>
        <v>264</v>
      </c>
      <c r="B271" s="83" t="s">
        <v>257</v>
      </c>
      <c r="C271" s="83" t="s">
        <v>81</v>
      </c>
      <c r="D271" s="84" t="s">
        <v>332</v>
      </c>
      <c r="E271" s="85" t="s">
        <v>107</v>
      </c>
      <c r="F271" s="83">
        <v>11</v>
      </c>
      <c r="G271" s="86" t="s">
        <v>188</v>
      </c>
      <c r="H271" s="87">
        <v>1.6</v>
      </c>
      <c r="I271" s="88">
        <v>102500</v>
      </c>
      <c r="J271" s="89">
        <f t="shared" si="6"/>
        <v>164000</v>
      </c>
      <c r="K271" s="89"/>
      <c r="L271" s="89">
        <f t="shared" si="7"/>
        <v>164000</v>
      </c>
      <c r="M271" s="83" t="s">
        <v>134</v>
      </c>
      <c r="N271" s="83" t="s">
        <v>131</v>
      </c>
      <c r="O271" s="86" t="s">
        <v>161</v>
      </c>
      <c r="P271" s="86" t="s">
        <v>1</v>
      </c>
    </row>
    <row r="272" spans="1:16" s="90" customFormat="1" ht="24" customHeight="1">
      <c r="A272" s="83">
        <f>IF(B272&lt;&gt;"",SUBTOTAL(3,$B$8:B272),0)</f>
        <v>265</v>
      </c>
      <c r="B272" s="83" t="s">
        <v>257</v>
      </c>
      <c r="C272" s="83" t="s">
        <v>81</v>
      </c>
      <c r="D272" s="84" t="s">
        <v>332</v>
      </c>
      <c r="E272" s="85" t="s">
        <v>107</v>
      </c>
      <c r="F272" s="83">
        <v>11</v>
      </c>
      <c r="G272" s="86" t="s">
        <v>188</v>
      </c>
      <c r="H272" s="87">
        <v>4</v>
      </c>
      <c r="I272" s="88">
        <v>102500</v>
      </c>
      <c r="J272" s="89">
        <f t="shared" si="6"/>
        <v>410000</v>
      </c>
      <c r="K272" s="89"/>
      <c r="L272" s="89">
        <f t="shared" si="7"/>
        <v>410000</v>
      </c>
      <c r="M272" s="83" t="s">
        <v>134</v>
      </c>
      <c r="N272" s="83" t="s">
        <v>132</v>
      </c>
      <c r="O272" s="86" t="s">
        <v>161</v>
      </c>
      <c r="P272" s="86" t="s">
        <v>1</v>
      </c>
    </row>
    <row r="273" spans="1:16" s="90" customFormat="1" ht="24" customHeight="1">
      <c r="A273" s="83">
        <f>IF(B273&lt;&gt;"",SUBTOTAL(3,$B$8:B273),0)</f>
        <v>266</v>
      </c>
      <c r="B273" s="83" t="s">
        <v>258</v>
      </c>
      <c r="C273" s="83" t="s">
        <v>44</v>
      </c>
      <c r="D273" s="84" t="s">
        <v>83</v>
      </c>
      <c r="E273" s="85" t="s">
        <v>311</v>
      </c>
      <c r="F273" s="83">
        <v>11</v>
      </c>
      <c r="G273" s="86" t="s">
        <v>333</v>
      </c>
      <c r="H273" s="87">
        <v>67.5</v>
      </c>
      <c r="I273" s="88">
        <v>102500</v>
      </c>
      <c r="J273" s="89">
        <f t="shared" si="6"/>
        <v>6918750</v>
      </c>
      <c r="K273" s="89"/>
      <c r="L273" s="89">
        <f t="shared" si="7"/>
        <v>6918750</v>
      </c>
      <c r="M273" s="83" t="s">
        <v>377</v>
      </c>
      <c r="N273" s="83" t="s">
        <v>130</v>
      </c>
      <c r="O273" s="86" t="s">
        <v>415</v>
      </c>
      <c r="P273" s="86" t="s">
        <v>1</v>
      </c>
    </row>
    <row r="274" spans="1:16" s="90" customFormat="1" ht="24" customHeight="1">
      <c r="A274" s="83">
        <f>IF(B274&lt;&gt;"",SUBTOTAL(3,$B$8:B274),0)</f>
        <v>267</v>
      </c>
      <c r="B274" s="83" t="s">
        <v>258</v>
      </c>
      <c r="C274" s="83" t="s">
        <v>44</v>
      </c>
      <c r="D274" s="84" t="s">
        <v>83</v>
      </c>
      <c r="E274" s="85" t="s">
        <v>311</v>
      </c>
      <c r="F274" s="83">
        <v>11</v>
      </c>
      <c r="G274" s="86" t="s">
        <v>333</v>
      </c>
      <c r="H274" s="87">
        <v>0.6</v>
      </c>
      <c r="I274" s="88">
        <v>102500</v>
      </c>
      <c r="J274" s="89">
        <f t="shared" si="6"/>
        <v>61500</v>
      </c>
      <c r="K274" s="89"/>
      <c r="L274" s="89">
        <f t="shared" si="7"/>
        <v>61500</v>
      </c>
      <c r="M274" s="83" t="s">
        <v>377</v>
      </c>
      <c r="N274" s="83" t="s">
        <v>131</v>
      </c>
      <c r="O274" s="86" t="s">
        <v>415</v>
      </c>
      <c r="P274" s="86" t="s">
        <v>1</v>
      </c>
    </row>
    <row r="275" spans="1:16" s="90" customFormat="1" ht="24" customHeight="1">
      <c r="A275" s="83">
        <f>IF(B275&lt;&gt;"",SUBTOTAL(3,$B$8:B275),0)</f>
        <v>268</v>
      </c>
      <c r="B275" s="83" t="s">
        <v>258</v>
      </c>
      <c r="C275" s="83" t="s">
        <v>44</v>
      </c>
      <c r="D275" s="84" t="s">
        <v>83</v>
      </c>
      <c r="E275" s="85" t="s">
        <v>311</v>
      </c>
      <c r="F275" s="83">
        <v>11</v>
      </c>
      <c r="G275" s="86" t="s">
        <v>333</v>
      </c>
      <c r="H275" s="87">
        <v>1.6</v>
      </c>
      <c r="I275" s="88">
        <v>102500</v>
      </c>
      <c r="J275" s="89">
        <f t="shared" si="6"/>
        <v>164000</v>
      </c>
      <c r="K275" s="89"/>
      <c r="L275" s="89">
        <f t="shared" si="7"/>
        <v>164000</v>
      </c>
      <c r="M275" s="83" t="s">
        <v>377</v>
      </c>
      <c r="N275" s="83" t="s">
        <v>132</v>
      </c>
      <c r="O275" s="86" t="s">
        <v>415</v>
      </c>
      <c r="P275" s="86" t="s">
        <v>1</v>
      </c>
    </row>
    <row r="276" spans="1:16" s="90" customFormat="1" ht="24" customHeight="1">
      <c r="A276" s="83">
        <f>IF(B276&lt;&gt;"",SUBTOTAL(3,$B$8:B276),0)</f>
        <v>269</v>
      </c>
      <c r="B276" s="83" t="s">
        <v>259</v>
      </c>
      <c r="C276" s="83" t="s">
        <v>81</v>
      </c>
      <c r="D276" s="84" t="s">
        <v>102</v>
      </c>
      <c r="E276" s="85" t="s">
        <v>334</v>
      </c>
      <c r="F276" s="83">
        <v>11</v>
      </c>
      <c r="G276" s="86" t="s">
        <v>335</v>
      </c>
      <c r="H276" s="87">
        <v>30</v>
      </c>
      <c r="I276" s="88">
        <v>102500</v>
      </c>
      <c r="J276" s="89">
        <f t="shared" si="6"/>
        <v>3075000</v>
      </c>
      <c r="K276" s="89"/>
      <c r="L276" s="89">
        <f t="shared" si="7"/>
        <v>3075000</v>
      </c>
      <c r="M276" s="83" t="s">
        <v>378</v>
      </c>
      <c r="N276" s="83" t="s">
        <v>130</v>
      </c>
      <c r="O276" s="86" t="s">
        <v>416</v>
      </c>
      <c r="P276" s="86" t="s">
        <v>1</v>
      </c>
    </row>
    <row r="277" spans="1:16" s="90" customFormat="1" ht="24" customHeight="1">
      <c r="A277" s="83">
        <f>IF(B277&lt;&gt;"",SUBTOTAL(3,$B$8:B277),0)</f>
        <v>270</v>
      </c>
      <c r="B277" s="83" t="s">
        <v>259</v>
      </c>
      <c r="C277" s="83" t="s">
        <v>81</v>
      </c>
      <c r="D277" s="84" t="s">
        <v>102</v>
      </c>
      <c r="E277" s="85" t="s">
        <v>334</v>
      </c>
      <c r="F277" s="83">
        <v>11</v>
      </c>
      <c r="G277" s="86" t="s">
        <v>335</v>
      </c>
      <c r="H277" s="87">
        <v>0.6</v>
      </c>
      <c r="I277" s="88">
        <v>102500</v>
      </c>
      <c r="J277" s="89">
        <f t="shared" si="6"/>
        <v>61500</v>
      </c>
      <c r="K277" s="89"/>
      <c r="L277" s="89">
        <f t="shared" si="7"/>
        <v>61500</v>
      </c>
      <c r="M277" s="83" t="s">
        <v>378</v>
      </c>
      <c r="N277" s="83" t="s">
        <v>131</v>
      </c>
      <c r="O277" s="86" t="s">
        <v>416</v>
      </c>
      <c r="P277" s="86" t="s">
        <v>1</v>
      </c>
    </row>
    <row r="278" spans="1:16" s="90" customFormat="1" ht="24" customHeight="1">
      <c r="A278" s="83">
        <f>IF(B278&lt;&gt;"",SUBTOTAL(3,$B$8:B278),0)</f>
        <v>271</v>
      </c>
      <c r="B278" s="83" t="s">
        <v>259</v>
      </c>
      <c r="C278" s="83" t="s">
        <v>81</v>
      </c>
      <c r="D278" s="84" t="s">
        <v>102</v>
      </c>
      <c r="E278" s="85" t="s">
        <v>334</v>
      </c>
      <c r="F278" s="83">
        <v>11</v>
      </c>
      <c r="G278" s="86" t="s">
        <v>335</v>
      </c>
      <c r="H278" s="87">
        <v>1.6</v>
      </c>
      <c r="I278" s="88">
        <v>102500</v>
      </c>
      <c r="J278" s="89">
        <f t="shared" si="6"/>
        <v>164000</v>
      </c>
      <c r="K278" s="89"/>
      <c r="L278" s="89">
        <f t="shared" si="7"/>
        <v>164000</v>
      </c>
      <c r="M278" s="83" t="s">
        <v>378</v>
      </c>
      <c r="N278" s="83" t="s">
        <v>132</v>
      </c>
      <c r="O278" s="86" t="s">
        <v>416</v>
      </c>
      <c r="P278" s="86" t="s">
        <v>1</v>
      </c>
    </row>
    <row r="279" spans="1:16" s="90" customFormat="1" ht="24" customHeight="1">
      <c r="A279" s="83">
        <f>IF(B279&lt;&gt;"",SUBTOTAL(3,$B$8:B279),0)</f>
        <v>272</v>
      </c>
      <c r="B279" s="83" t="s">
        <v>73</v>
      </c>
      <c r="C279" s="83" t="s">
        <v>81</v>
      </c>
      <c r="D279" s="84" t="s">
        <v>114</v>
      </c>
      <c r="E279" s="85" t="s">
        <v>115</v>
      </c>
      <c r="F279" s="83">
        <v>11</v>
      </c>
      <c r="G279" s="86" t="s">
        <v>200</v>
      </c>
      <c r="H279" s="87">
        <v>30</v>
      </c>
      <c r="I279" s="88">
        <v>102500</v>
      </c>
      <c r="J279" s="89">
        <f t="shared" si="6"/>
        <v>3075000</v>
      </c>
      <c r="K279" s="89"/>
      <c r="L279" s="89">
        <f t="shared" si="7"/>
        <v>3075000</v>
      </c>
      <c r="M279" s="83" t="s">
        <v>379</v>
      </c>
      <c r="N279" s="83" t="s">
        <v>130</v>
      </c>
      <c r="O279" s="86" t="s">
        <v>417</v>
      </c>
      <c r="P279" s="86" t="s">
        <v>1</v>
      </c>
    </row>
    <row r="280" spans="1:16" s="90" customFormat="1" ht="24" customHeight="1">
      <c r="A280" s="83">
        <f>IF(B280&lt;&gt;"",SUBTOTAL(3,$B$8:B280),0)</f>
        <v>273</v>
      </c>
      <c r="B280" s="83" t="s">
        <v>73</v>
      </c>
      <c r="C280" s="83" t="s">
        <v>81</v>
      </c>
      <c r="D280" s="84" t="s">
        <v>114</v>
      </c>
      <c r="E280" s="85" t="s">
        <v>115</v>
      </c>
      <c r="F280" s="83">
        <v>11</v>
      </c>
      <c r="G280" s="86" t="s">
        <v>200</v>
      </c>
      <c r="H280" s="87">
        <v>0.8</v>
      </c>
      <c r="I280" s="88">
        <v>102500</v>
      </c>
      <c r="J280" s="89">
        <f t="shared" si="6"/>
        <v>82000</v>
      </c>
      <c r="K280" s="89"/>
      <c r="L280" s="89">
        <f t="shared" si="7"/>
        <v>82000</v>
      </c>
      <c r="M280" s="83" t="s">
        <v>379</v>
      </c>
      <c r="N280" s="83" t="s">
        <v>131</v>
      </c>
      <c r="O280" s="86" t="s">
        <v>417</v>
      </c>
      <c r="P280" s="86" t="s">
        <v>1</v>
      </c>
    </row>
    <row r="281" spans="1:16" s="90" customFormat="1" ht="24" customHeight="1">
      <c r="A281" s="83">
        <f>IF(B281&lt;&gt;"",SUBTOTAL(3,$B$8:B281),0)</f>
        <v>274</v>
      </c>
      <c r="B281" s="83" t="s">
        <v>73</v>
      </c>
      <c r="C281" s="83" t="s">
        <v>81</v>
      </c>
      <c r="D281" s="84" t="s">
        <v>114</v>
      </c>
      <c r="E281" s="85" t="s">
        <v>115</v>
      </c>
      <c r="F281" s="83">
        <v>11</v>
      </c>
      <c r="G281" s="86" t="s">
        <v>200</v>
      </c>
      <c r="H281" s="87">
        <v>2</v>
      </c>
      <c r="I281" s="88">
        <v>102500</v>
      </c>
      <c r="J281" s="89">
        <f t="shared" si="6"/>
        <v>205000</v>
      </c>
      <c r="K281" s="89"/>
      <c r="L281" s="89">
        <f t="shared" si="7"/>
        <v>205000</v>
      </c>
      <c r="M281" s="83" t="s">
        <v>379</v>
      </c>
      <c r="N281" s="83" t="s">
        <v>132</v>
      </c>
      <c r="O281" s="86" t="s">
        <v>417</v>
      </c>
      <c r="P281" s="86" t="s">
        <v>1</v>
      </c>
    </row>
    <row r="282" spans="1:16" s="90" customFormat="1" ht="18" hidden="1" customHeight="1">
      <c r="A282" s="91"/>
      <c r="B282" s="91"/>
      <c r="C282" s="91"/>
      <c r="D282" s="92"/>
      <c r="E282" s="93"/>
      <c r="F282" s="91"/>
      <c r="G282" s="94"/>
      <c r="H282" s="95"/>
      <c r="I282" s="96"/>
      <c r="J282" s="97"/>
      <c r="K282" s="97"/>
      <c r="L282" s="97"/>
      <c r="M282" s="91"/>
      <c r="N282" s="91"/>
      <c r="O282" s="94"/>
      <c r="P282" s="94"/>
    </row>
    <row r="283" spans="1:16" ht="21.75" customHeight="1">
      <c r="A283" s="98"/>
      <c r="B283" s="98"/>
      <c r="C283" s="98"/>
      <c r="D283" s="99"/>
      <c r="E283" s="100"/>
      <c r="F283" s="98"/>
      <c r="G283" s="101" t="s">
        <v>15</v>
      </c>
      <c r="H283" s="18">
        <f>SUBTOTAL(9,H8:H282)</f>
        <v>4400.5000000000009</v>
      </c>
      <c r="I283" s="98"/>
      <c r="J283" s="102">
        <f>SUBTOTAL(9,J8:J282)</f>
        <v>451051250</v>
      </c>
      <c r="K283" s="103">
        <f>SUBTOTAL(9,K8:K282)</f>
        <v>6970000</v>
      </c>
      <c r="L283" s="102">
        <f>SUBTOTAL(9,L8:L282)</f>
        <v>444081250</v>
      </c>
      <c r="M283" s="98"/>
      <c r="N283" s="98"/>
      <c r="O283" s="104"/>
      <c r="P283" s="104"/>
    </row>
    <row r="285" spans="1:16" ht="20.25" customHeight="1">
      <c r="D285" s="70" t="s">
        <v>19</v>
      </c>
      <c r="E285" s="70"/>
      <c r="F285" s="73" t="s">
        <v>20</v>
      </c>
      <c r="G285" s="105">
        <f>L283</f>
        <v>444081250</v>
      </c>
      <c r="H285" s="106" t="s">
        <v>21</v>
      </c>
    </row>
    <row r="286" spans="1:16" ht="20.25" customHeight="1">
      <c r="D286" s="70" t="s">
        <v>22</v>
      </c>
      <c r="E286" s="70"/>
      <c r="F286" s="73" t="s">
        <v>20</v>
      </c>
      <c r="G286" s="107" t="str">
        <f>tien_so!C6</f>
        <v>Bốn trăm bốn mươi bốn triệu tám mươi mốt ngàn hai trăm năm mươi đồng./.</v>
      </c>
      <c r="H286" s="107"/>
      <c r="I286" s="107"/>
      <c r="J286" s="107"/>
      <c r="K286" s="107"/>
      <c r="L286" s="107"/>
      <c r="M286" s="107"/>
    </row>
    <row r="287" spans="1:16" ht="13.5" customHeight="1">
      <c r="D287" s="73"/>
      <c r="E287" s="73"/>
      <c r="G287" s="109"/>
      <c r="H287" s="109"/>
      <c r="I287" s="109"/>
      <c r="J287" s="109"/>
      <c r="K287" s="109"/>
      <c r="L287" s="109"/>
      <c r="M287" s="109"/>
    </row>
    <row r="288" spans="1:16">
      <c r="J288" s="108"/>
      <c r="K288" s="108"/>
      <c r="L288" s="108"/>
    </row>
  </sheetData>
  <autoFilter ref="A7:P292" xr:uid="{00000000-0009-0000-0000-000002000000}"/>
  <mergeCells count="7">
    <mergeCell ref="D285:E285"/>
    <mergeCell ref="D286:E286"/>
    <mergeCell ref="G286:M286"/>
    <mergeCell ref="A1:F1"/>
    <mergeCell ref="A2:F2"/>
    <mergeCell ref="A4:P4"/>
    <mergeCell ref="A5:P5"/>
  </mergeCells>
  <phoneticPr fontId="1" type="noConversion"/>
  <pageMargins left="0.32" right="0.22" top="0.63" bottom="0.68" header="0.45" footer="0.41"/>
  <pageSetup paperSize="9" scale="74" fitToHeight="0" orientation="landscape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tien_so</vt:lpstr>
      <vt:lpstr>Tong_hop</vt:lpstr>
      <vt:lpstr>ngoai gio_II</vt:lpstr>
      <vt:lpstr>'ngoai gio_II'!Print_Area</vt:lpstr>
      <vt:lpstr>Tong_hop!Print_Area</vt:lpstr>
      <vt:lpstr>'ngoai gio_II'!Print_Titles</vt:lpstr>
      <vt:lpstr>Tong_hop!Print_Titles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Lê Ngọc Tú</cp:lastModifiedBy>
  <cp:lastPrinted>2026-01-31T10:56:19Z</cp:lastPrinted>
  <dcterms:created xsi:type="dcterms:W3CDTF">2017-08-11T04:19:01Z</dcterms:created>
  <dcterms:modified xsi:type="dcterms:W3CDTF">2026-01-31T11:15:52Z</dcterms:modified>
</cp:coreProperties>
</file>