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5_2026\Ky_1_2025_2026\02_Thinh giang\"/>
    </mc:Choice>
  </mc:AlternateContent>
  <xr:revisionPtr revIDLastSave="0" documentId="13_ncr:1_{84E02E17-B934-4973-A62C-410D5BCCEABF}" xr6:coauthVersionLast="47" xr6:coauthVersionMax="47" xr10:uidLastSave="{00000000-0000-0000-0000-000000000000}"/>
  <bookViews>
    <workbookView xWindow="-108" yWindow="-108" windowWidth="23256" windowHeight="12576" firstSheet="3" activeTab="4" xr2:uid="{3E8F3CDE-8BE4-40DF-B626-476323FD6D34}"/>
  </bookViews>
  <sheets>
    <sheet name="Ma_Khoa" sheetId="5" state="hidden" r:id="rId1"/>
    <sheet name="tien_so" sheetId="4" state="hidden" r:id="rId2"/>
    <sheet name="Ma tien" sheetId="2" state="hidden" r:id="rId3"/>
    <sheet name="Tong hop" sheetId="3" r:id="rId4"/>
    <sheet name="DS_Chi tiet" sheetId="1" r:id="rId5"/>
  </sheets>
  <definedNames>
    <definedName name="_xlnm._FilterDatabase" localSheetId="4" hidden="1">'DS_Chi tiet'!$A$11:$W$89</definedName>
    <definedName name="_xlnm._FilterDatabase" localSheetId="1" hidden="1">tien_so!#REF!</definedName>
    <definedName name="_xlnm._FilterDatabase" localSheetId="3" hidden="1">'Tong hop'!$A$9:$N$60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4">'DS_Chi tiet'!$A$1:$S$89</definedName>
    <definedName name="_xlnm.Print_Area" localSheetId="3">'Tong hop'!$A$1:$J$59</definedName>
    <definedName name="_xlnm.Print_Titles" localSheetId="4">'DS_Chi tiet'!$8:$9</definedName>
    <definedName name="_xlnm.Print_Titles" localSheetId="1">tien_so!#REF!</definedName>
    <definedName name="_xlnm.Print_Titles" localSheetId="3">'Tong hop'!$9:$9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3" l="1"/>
  <c r="H50" i="3"/>
  <c r="G50" i="3"/>
  <c r="F50" i="3"/>
  <c r="E50" i="3"/>
  <c r="A50" i="3"/>
  <c r="I49" i="3"/>
  <c r="H49" i="3"/>
  <c r="G49" i="3"/>
  <c r="F49" i="3"/>
  <c r="E49" i="3"/>
  <c r="A49" i="3"/>
  <c r="I48" i="3"/>
  <c r="H48" i="3"/>
  <c r="G48" i="3"/>
  <c r="F48" i="3"/>
  <c r="E48" i="3"/>
  <c r="A48" i="3"/>
  <c r="H47" i="3"/>
  <c r="F47" i="3"/>
  <c r="E47" i="3"/>
  <c r="A47" i="3"/>
  <c r="I46" i="3"/>
  <c r="H46" i="3"/>
  <c r="G46" i="3"/>
  <c r="F46" i="3"/>
  <c r="E46" i="3"/>
  <c r="A46" i="3"/>
  <c r="H45" i="3"/>
  <c r="F45" i="3"/>
  <c r="E45" i="3"/>
  <c r="A45" i="3"/>
  <c r="I44" i="3"/>
  <c r="H44" i="3"/>
  <c r="G44" i="3"/>
  <c r="F44" i="3"/>
  <c r="E44" i="3"/>
  <c r="A44" i="3"/>
  <c r="I43" i="3"/>
  <c r="H43" i="3"/>
  <c r="G43" i="3"/>
  <c r="F43" i="3"/>
  <c r="E43" i="3"/>
  <c r="A43" i="3"/>
  <c r="I42" i="3"/>
  <c r="H42" i="3"/>
  <c r="G42" i="3"/>
  <c r="F42" i="3"/>
  <c r="E42" i="3"/>
  <c r="A42" i="3"/>
  <c r="I41" i="3"/>
  <c r="H41" i="3"/>
  <c r="G41" i="3"/>
  <c r="F41" i="3"/>
  <c r="E41" i="3"/>
  <c r="A41" i="3"/>
  <c r="I40" i="3"/>
  <c r="H40" i="3"/>
  <c r="G40" i="3"/>
  <c r="F40" i="3"/>
  <c r="E40" i="3"/>
  <c r="A40" i="3"/>
  <c r="H39" i="3"/>
  <c r="F39" i="3"/>
  <c r="E39" i="3"/>
  <c r="A39" i="3"/>
  <c r="H38" i="3"/>
  <c r="F38" i="3"/>
  <c r="E38" i="3"/>
  <c r="A38" i="3"/>
  <c r="I37" i="3"/>
  <c r="H37" i="3"/>
  <c r="G37" i="3"/>
  <c r="F37" i="3"/>
  <c r="E37" i="3"/>
  <c r="A37" i="3"/>
  <c r="H36" i="3"/>
  <c r="F36" i="3"/>
  <c r="E36" i="3"/>
  <c r="A36" i="3"/>
  <c r="H35" i="3"/>
  <c r="F35" i="3"/>
  <c r="E35" i="3"/>
  <c r="A35" i="3"/>
  <c r="I34" i="3"/>
  <c r="H34" i="3"/>
  <c r="G34" i="3"/>
  <c r="F34" i="3"/>
  <c r="E34" i="3"/>
  <c r="A34" i="3"/>
  <c r="H33" i="3"/>
  <c r="G33" i="3"/>
  <c r="F33" i="3"/>
  <c r="E33" i="3"/>
  <c r="A33" i="3"/>
  <c r="I32" i="3"/>
  <c r="H32" i="3"/>
  <c r="G32" i="3"/>
  <c r="F32" i="3"/>
  <c r="E32" i="3"/>
  <c r="A32" i="3"/>
  <c r="H31" i="3"/>
  <c r="F31" i="3"/>
  <c r="E31" i="3"/>
  <c r="A31" i="3"/>
  <c r="I30" i="3"/>
  <c r="H30" i="3"/>
  <c r="G30" i="3"/>
  <c r="F30" i="3"/>
  <c r="E30" i="3"/>
  <c r="A30" i="3"/>
  <c r="I29" i="3"/>
  <c r="H29" i="3"/>
  <c r="G29" i="3"/>
  <c r="F29" i="3"/>
  <c r="E29" i="3"/>
  <c r="A29" i="3"/>
  <c r="I28" i="3"/>
  <c r="H28" i="3"/>
  <c r="G28" i="3"/>
  <c r="F28" i="3"/>
  <c r="E28" i="3"/>
  <c r="A28" i="3"/>
  <c r="I27" i="3"/>
  <c r="H27" i="3"/>
  <c r="G27" i="3"/>
  <c r="F27" i="3"/>
  <c r="E27" i="3"/>
  <c r="A27" i="3"/>
  <c r="I26" i="3"/>
  <c r="H26" i="3"/>
  <c r="G26" i="3"/>
  <c r="F26" i="3"/>
  <c r="E26" i="3"/>
  <c r="A26" i="3"/>
  <c r="I25" i="3"/>
  <c r="H25" i="3"/>
  <c r="G25" i="3"/>
  <c r="F25" i="3"/>
  <c r="E25" i="3"/>
  <c r="A25" i="3"/>
  <c r="I24" i="3"/>
  <c r="H24" i="3"/>
  <c r="G24" i="3"/>
  <c r="F24" i="3"/>
  <c r="E24" i="3"/>
  <c r="A24" i="3"/>
  <c r="I23" i="3"/>
  <c r="H23" i="3"/>
  <c r="G23" i="3"/>
  <c r="F23" i="3"/>
  <c r="E23" i="3"/>
  <c r="A23" i="3"/>
  <c r="I22" i="3"/>
  <c r="H22" i="3"/>
  <c r="G22" i="3"/>
  <c r="F22" i="3"/>
  <c r="E22" i="3"/>
  <c r="A22" i="3"/>
  <c r="I21" i="3"/>
  <c r="H21" i="3"/>
  <c r="G21" i="3"/>
  <c r="F21" i="3"/>
  <c r="E21" i="3"/>
  <c r="A21" i="3"/>
  <c r="I20" i="3"/>
  <c r="H20" i="3"/>
  <c r="G20" i="3"/>
  <c r="F20" i="3"/>
  <c r="E20" i="3"/>
  <c r="A20" i="3"/>
  <c r="H19" i="3"/>
  <c r="F19" i="3"/>
  <c r="E19" i="3"/>
  <c r="A19" i="3"/>
  <c r="I18" i="3"/>
  <c r="H18" i="3"/>
  <c r="G18" i="3"/>
  <c r="F18" i="3"/>
  <c r="E18" i="3"/>
  <c r="A18" i="3"/>
  <c r="I17" i="3"/>
  <c r="H17" i="3"/>
  <c r="G17" i="3"/>
  <c r="F17" i="3"/>
  <c r="E17" i="3"/>
  <c r="A17" i="3"/>
  <c r="I16" i="3"/>
  <c r="H16" i="3"/>
  <c r="G16" i="3"/>
  <c r="F16" i="3"/>
  <c r="E16" i="3"/>
  <c r="A16" i="3"/>
  <c r="I15" i="3"/>
  <c r="H15" i="3"/>
  <c r="G15" i="3"/>
  <c r="F15" i="3"/>
  <c r="E15" i="3"/>
  <c r="A15" i="3"/>
  <c r="H14" i="3"/>
  <c r="F14" i="3"/>
  <c r="E14" i="3"/>
  <c r="A14" i="3"/>
  <c r="H13" i="3"/>
  <c r="F13" i="3"/>
  <c r="E13" i="3"/>
  <c r="A13" i="3"/>
  <c r="I12" i="3"/>
  <c r="H12" i="3"/>
  <c r="G12" i="3"/>
  <c r="F12" i="3"/>
  <c r="E12" i="3"/>
  <c r="A12" i="3"/>
  <c r="I11" i="3"/>
  <c r="H11" i="3"/>
  <c r="G11" i="3"/>
  <c r="F11" i="3"/>
  <c r="E11" i="3"/>
  <c r="A11" i="3"/>
  <c r="I52" i="3"/>
  <c r="H52" i="3"/>
  <c r="G52" i="3"/>
  <c r="F52" i="3"/>
  <c r="E52" i="3"/>
  <c r="A52" i="3"/>
  <c r="A51" i="3"/>
  <c r="A10" i="3"/>
  <c r="G45" i="3" l="1"/>
  <c r="G39" i="3"/>
  <c r="G36" i="3"/>
  <c r="G35" i="3"/>
  <c r="G31" i="3"/>
  <c r="G47" i="3" l="1"/>
  <c r="G19" i="3"/>
  <c r="G38" i="3"/>
  <c r="O83" i="1"/>
  <c r="B11" i="1"/>
  <c r="C11" i="1" s="1"/>
  <c r="D11" i="1" s="1"/>
  <c r="H10" i="3"/>
  <c r="H51" i="3"/>
  <c r="G13" i="3"/>
  <c r="F51" i="3"/>
  <c r="E51" i="3"/>
  <c r="F10" i="3"/>
  <c r="E10" i="3"/>
  <c r="L83" i="1"/>
  <c r="K83" i="1"/>
  <c r="B15" i="4"/>
  <c r="B22" i="4"/>
  <c r="C27" i="4"/>
  <c r="C22" i="4"/>
  <c r="O23" i="4"/>
  <c r="O25" i="4"/>
  <c r="H23" i="4"/>
  <c r="H26" i="4"/>
  <c r="L23" i="4"/>
  <c r="D23" i="4"/>
  <c r="F24" i="4" s="1"/>
  <c r="F26" i="4" s="1"/>
  <c r="J23" i="4"/>
  <c r="N23" i="4"/>
  <c r="N26" i="4" s="1"/>
  <c r="M23" i="4"/>
  <c r="K23" i="4"/>
  <c r="K26" i="4" s="1"/>
  <c r="G23" i="4"/>
  <c r="G24" i="4" s="1"/>
  <c r="F23" i="4"/>
  <c r="I23" i="4"/>
  <c r="H25" i="4"/>
  <c r="E23" i="4"/>
  <c r="I25" i="4"/>
  <c r="N24" i="4"/>
  <c r="M25" i="4"/>
  <c r="M26" i="4"/>
  <c r="O24" i="4"/>
  <c r="M24" i="4"/>
  <c r="L25" i="4"/>
  <c r="K25" i="4"/>
  <c r="D24" i="4"/>
  <c r="D25" i="4"/>
  <c r="J24" i="4"/>
  <c r="F25" i="4"/>
  <c r="N25" i="4"/>
  <c r="G14" i="3" l="1"/>
  <c r="I31" i="3"/>
  <c r="I39" i="3"/>
  <c r="I47" i="3"/>
  <c r="I35" i="3"/>
  <c r="I36" i="3"/>
  <c r="I19" i="3"/>
  <c r="I45" i="3"/>
  <c r="I38" i="3"/>
  <c r="I33" i="3"/>
  <c r="G10" i="3"/>
  <c r="F11" i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W11" i="1" s="1"/>
  <c r="G51" i="3"/>
  <c r="N83" i="1"/>
  <c r="F54" i="3"/>
  <c r="H54" i="3"/>
  <c r="I13" i="3"/>
  <c r="J25" i="4"/>
  <c r="L24" i="4"/>
  <c r="L26" i="4" s="1"/>
  <c r="K24" i="4"/>
  <c r="C20" i="4"/>
  <c r="C15" i="4"/>
  <c r="I10" i="3"/>
  <c r="H24" i="4"/>
  <c r="E26" i="4"/>
  <c r="E25" i="4"/>
  <c r="J26" i="4"/>
  <c r="E54" i="3"/>
  <c r="D26" i="4"/>
  <c r="E24" i="4"/>
  <c r="E16" i="4"/>
  <c r="N16" i="4"/>
  <c r="D16" i="4"/>
  <c r="G16" i="4"/>
  <c r="L16" i="4"/>
  <c r="F16" i="4"/>
  <c r="H16" i="4"/>
  <c r="M16" i="4"/>
  <c r="I16" i="4"/>
  <c r="G25" i="4"/>
  <c r="I24" i="4"/>
  <c r="I26" i="4" s="1"/>
  <c r="G26" i="4"/>
  <c r="I14" i="3" l="1"/>
  <c r="I51" i="3"/>
  <c r="G54" i="3"/>
  <c r="O16" i="4"/>
  <c r="O18" i="4" s="1"/>
  <c r="J16" i="4"/>
  <c r="K16" i="4"/>
  <c r="N19" i="4"/>
  <c r="N18" i="4"/>
  <c r="F18" i="4"/>
  <c r="L18" i="4"/>
  <c r="E18" i="4"/>
  <c r="E19" i="4"/>
  <c r="P83" i="1"/>
  <c r="I86" i="1" s="1"/>
  <c r="B1" i="4" s="1"/>
  <c r="I18" i="4"/>
  <c r="G19" i="4"/>
  <c r="G18" i="4"/>
  <c r="I17" i="4"/>
  <c r="I19" i="4" s="1"/>
  <c r="G17" i="4"/>
  <c r="H17" i="4"/>
  <c r="O17" i="4"/>
  <c r="N17" i="4"/>
  <c r="M17" i="4"/>
  <c r="M19" i="4"/>
  <c r="M18" i="4"/>
  <c r="H18" i="4"/>
  <c r="H19" i="4"/>
  <c r="F17" i="4"/>
  <c r="F19" i="4" s="1"/>
  <c r="D17" i="4"/>
  <c r="D19" i="4"/>
  <c r="D18" i="4"/>
  <c r="E17" i="4"/>
  <c r="I54" i="3" l="1"/>
  <c r="E58" i="3" s="1"/>
  <c r="B8" i="4" s="1"/>
  <c r="C8" i="4" s="1"/>
  <c r="K18" i="4"/>
  <c r="K19" i="4"/>
  <c r="J17" i="4"/>
  <c r="L17" i="4"/>
  <c r="L19" i="4" s="1"/>
  <c r="K17" i="4"/>
  <c r="J18" i="4"/>
  <c r="J19" i="4"/>
  <c r="C1" i="4"/>
  <c r="F2" i="4" l="1"/>
  <c r="D2" i="4"/>
  <c r="M2" i="4"/>
  <c r="H2" i="4"/>
  <c r="G2" i="4"/>
  <c r="O2" i="4"/>
  <c r="O4" i="4" s="1"/>
  <c r="E2" i="4"/>
  <c r="L2" i="4"/>
  <c r="J2" i="4"/>
  <c r="N2" i="4"/>
  <c r="K2" i="4"/>
  <c r="I2" i="4"/>
  <c r="J9" i="4"/>
  <c r="M9" i="4"/>
  <c r="G9" i="4"/>
  <c r="H9" i="4"/>
  <c r="F9" i="4"/>
  <c r="L9" i="4"/>
  <c r="I9" i="4"/>
  <c r="K9" i="4"/>
  <c r="N9" i="4"/>
  <c r="O9" i="4"/>
  <c r="O11" i="4" s="1"/>
  <c r="D9" i="4"/>
  <c r="E9" i="4"/>
  <c r="E12" i="4" l="1"/>
  <c r="E11" i="4"/>
  <c r="K12" i="4"/>
  <c r="K11" i="4"/>
  <c r="H11" i="4"/>
  <c r="H12" i="4"/>
  <c r="I4" i="4"/>
  <c r="L4" i="4"/>
  <c r="H4" i="4"/>
  <c r="H5" i="4"/>
  <c r="D10" i="4"/>
  <c r="D11" i="4"/>
  <c r="E10" i="4"/>
  <c r="D12" i="4"/>
  <c r="F10" i="4"/>
  <c r="F12" i="4" s="1"/>
  <c r="I11" i="4"/>
  <c r="G10" i="4"/>
  <c r="I10" i="4"/>
  <c r="I12" i="4" s="1"/>
  <c r="H10" i="4"/>
  <c r="G11" i="4"/>
  <c r="G12" i="4"/>
  <c r="K4" i="4"/>
  <c r="K5" i="4"/>
  <c r="E5" i="4"/>
  <c r="E4" i="4"/>
  <c r="M4" i="4"/>
  <c r="O3" i="4"/>
  <c r="N3" i="4"/>
  <c r="M5" i="4"/>
  <c r="M3" i="4"/>
  <c r="M10" i="4"/>
  <c r="M12" i="4"/>
  <c r="M11" i="4"/>
  <c r="N10" i="4"/>
  <c r="O10" i="4"/>
  <c r="N4" i="4"/>
  <c r="N5" i="4"/>
  <c r="D5" i="4"/>
  <c r="F3" i="4"/>
  <c r="F5" i="4" s="1"/>
  <c r="D4" i="4"/>
  <c r="E3" i="4"/>
  <c r="D3" i="4"/>
  <c r="L11" i="4"/>
  <c r="N11" i="4"/>
  <c r="N12" i="4"/>
  <c r="F11" i="4"/>
  <c r="J12" i="4"/>
  <c r="J10" i="4"/>
  <c r="K10" i="4"/>
  <c r="L10" i="4"/>
  <c r="L12" i="4" s="1"/>
  <c r="J11" i="4"/>
  <c r="J4" i="4"/>
  <c r="L3" i="4"/>
  <c r="L5" i="4" s="1"/>
  <c r="J5" i="4"/>
  <c r="K3" i="4"/>
  <c r="J3" i="4"/>
  <c r="G3" i="4"/>
  <c r="G5" i="4"/>
  <c r="I3" i="4"/>
  <c r="I5" i="4" s="1"/>
  <c r="H3" i="4"/>
  <c r="G4" i="4"/>
  <c r="F4" i="4"/>
  <c r="C6" i="4" l="1"/>
  <c r="I87" i="1" s="1"/>
  <c r="C13" i="4"/>
  <c r="D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02EAF443-FA87-4B84-9B4A-4A0F99ACBB9F}">
      <text>
        <r>
          <rPr>
            <b/>
            <sz val="8"/>
            <color indexed="81"/>
            <rFont val="Tahoma"/>
            <family val="2"/>
          </rPr>
          <t>Lọc theo mã Giảng viên</t>
        </r>
      </text>
    </comment>
  </commentList>
</comments>
</file>

<file path=xl/sharedStrings.xml><?xml version="1.0" encoding="utf-8"?>
<sst xmlns="http://schemas.openxmlformats.org/spreadsheetml/2006/main" count="1690" uniqueCount="615">
  <si>
    <t>Ten BM</t>
  </si>
  <si>
    <t>Còn lĩnh
(đồng)</t>
  </si>
  <si>
    <t>TM</t>
  </si>
  <si>
    <t>Tài nguyên và MT</t>
  </si>
  <si>
    <t>CD</t>
  </si>
  <si>
    <t>Tiền cả năm</t>
  </si>
  <si>
    <t>Hướng dẫn độc lập NCS (năm 1, năm 2, 3)</t>
  </si>
  <si>
    <t>NCS_DL_CN_KT</t>
  </si>
  <si>
    <t>Hướng dẫn chính NCS (năm 1, năm 2)</t>
  </si>
  <si>
    <t>Hướng dẫn phụ NCS (năm 1, năm 2)</t>
  </si>
  <si>
    <t>NCS_2_CN_KT</t>
  </si>
  <si>
    <t>Hướng dẫn độc lập NCS (NN bằng tiếng việt) (Năm 1, Năm 2)</t>
  </si>
  <si>
    <t>NCS_DL_NN_TV_CN</t>
  </si>
  <si>
    <t>Hướng dẫn chính NCS (NN bằng tiếng việt) (Năm 1, Năm 2)</t>
  </si>
  <si>
    <t>Hướng dẫn phụ NCS (NN bằng tiếng việt)_Năm 1, Năm 2</t>
  </si>
  <si>
    <t>Hướng dẫn độc lập NCS (Bằng tiếng nước ngoài)_Năm 1, Năm 2, 3</t>
  </si>
  <si>
    <t>NCS_DL_TNN_CN</t>
  </si>
  <si>
    <t>Hướng dẫn độc lập NCS (Bằng tiếng nước ngoài)_Cả năm</t>
  </si>
  <si>
    <t>Hướng dẫn chính NCS (Bằng tiếng nước ngoài)_Năm 1, Năm 2, Năm 3</t>
  </si>
  <si>
    <t>NCS_1_TNN_CN</t>
  </si>
  <si>
    <t>Hướng dẫn chính NCS (Bằng tiếng nước ngoài)_Cả năm</t>
  </si>
  <si>
    <t>Hướng dẫn phụ NCS (Bằng tiếng nước ngoài)_Năm 1, Năm 2, Năm 3</t>
  </si>
  <si>
    <t>NCS_2_TNN_CN</t>
  </si>
  <si>
    <t>Hướng dẫn phụ NCS (Bằng tiếng nước ngoài)_Cả năm</t>
  </si>
  <si>
    <t>NCS_DL_CL</t>
  </si>
  <si>
    <t>Hướng dẫn độc lập NCS_Còn lại</t>
  </si>
  <si>
    <t>NCS_1_CL</t>
  </si>
  <si>
    <t>Hướng dẫn chính NCS (còn lại)</t>
  </si>
  <si>
    <t>NCS_2_CL</t>
  </si>
  <si>
    <t>Hướng dẫn phụ NCS (Còn lại)</t>
  </si>
  <si>
    <t>NCS_1_NN_TV_CL</t>
  </si>
  <si>
    <t>Hướng dẫn chính NCS (NN bằng tiếng việt)_Còn lại</t>
  </si>
  <si>
    <t>NCS_2_NN_TV_CL</t>
  </si>
  <si>
    <t>Hướng dẫn phụ NCS (NN bằng tiếng việt)_Còn lại</t>
  </si>
  <si>
    <t>NCS_DL_TNN_CL</t>
  </si>
  <si>
    <t>Hướng dẫn độc lập NCS (Bằng tiếng nước ngoài)_Còn lại</t>
  </si>
  <si>
    <t>NCS_1_TNN_CL</t>
  </si>
  <si>
    <t>Hướng dẫn chính NCS (Bằng tiếng nước ngoài)_Còn lại</t>
  </si>
  <si>
    <t>NCS_2_TNN_CL</t>
  </si>
  <si>
    <t>Hướng dẫn phụ NCS (Bằng tiếng nước ngoài)_Còn lại</t>
  </si>
  <si>
    <t>NCS_DL_NN_TV_CL</t>
  </si>
  <si>
    <t>Hướng dẫn độc lập NCS (NN bằng tiếng việt)_Còn lại</t>
  </si>
  <si>
    <t>f_mabmin</t>
  </si>
  <si>
    <t>Ma</t>
  </si>
  <si>
    <t>Ma1</t>
  </si>
  <si>
    <t>Ten</t>
  </si>
  <si>
    <t>NH</t>
  </si>
  <si>
    <t>CN</t>
  </si>
  <si>
    <t>QL</t>
  </si>
  <si>
    <t>KT</t>
  </si>
  <si>
    <t>ML</t>
  </si>
  <si>
    <t>SN</t>
  </si>
  <si>
    <t>Sư phạm và Ngoại ngữ</t>
  </si>
  <si>
    <t>CP</t>
  </si>
  <si>
    <t>TY</t>
  </si>
  <si>
    <t>TH</t>
  </si>
  <si>
    <t>Tin học</t>
  </si>
  <si>
    <t>KE</t>
  </si>
  <si>
    <t>SH</t>
  </si>
  <si>
    <t>TS</t>
  </si>
  <si>
    <t>QS</t>
  </si>
  <si>
    <t>Giáo dục quốc phòng</t>
  </si>
  <si>
    <t>VH</t>
  </si>
  <si>
    <t>Giáo dục thể chất và Thể thao</t>
  </si>
  <si>
    <t>DH_2_TNN</t>
  </si>
  <si>
    <t>CH_1_NN_TV</t>
  </si>
  <si>
    <t>CD_DL</t>
  </si>
  <si>
    <t>CD_1</t>
  </si>
  <si>
    <t>CD_2</t>
  </si>
  <si>
    <t>Hướng dẫn khóa luận cao đẳng 1</t>
  </si>
  <si>
    <t>Hướng dẫn khóa luận cao đẳng 2</t>
  </si>
  <si>
    <t>Hướng dẫn khóa luận cao đẳng  độc lập</t>
  </si>
  <si>
    <t>Ma_huong_dan</t>
  </si>
  <si>
    <t>Giải thích</t>
  </si>
  <si>
    <t>NCS_DL_NN_TV</t>
  </si>
  <si>
    <t>Hướng dẫn chính NCS (NN bằng tiếng việt)</t>
  </si>
  <si>
    <t>Hướng dẫn phụ NCS (NN bằng tiếng việt)</t>
  </si>
  <si>
    <t>NCS_1_TNN</t>
  </si>
  <si>
    <t>NCS_2_TNN</t>
  </si>
  <si>
    <t>Hướng dẫn độc lập chuyên đề NCS</t>
  </si>
  <si>
    <t>NCS_CD_1</t>
  </si>
  <si>
    <t>Hướng dẫn 1 chuyên đề NCS</t>
  </si>
  <si>
    <t>NCS_CD_2</t>
  </si>
  <si>
    <t>Hướng dẫn 2 chuyên đề NCS</t>
  </si>
  <si>
    <t>NCS_CD_DL_NN_TV</t>
  </si>
  <si>
    <t>Hướng dẫn độc lập chuyên đề NCS (NN bằng tiếng việt)</t>
  </si>
  <si>
    <t>NCS_CD_1_NN_TV</t>
  </si>
  <si>
    <t>Hướng dẫn 1 chuyên đề NCS (NN bằng tiếng việt)</t>
  </si>
  <si>
    <t>NCS_CD_2_NN_TV</t>
  </si>
  <si>
    <t>Hướng dẫn 2 chuyên đề NCS (NN bằng tiếng việt)</t>
  </si>
  <si>
    <t>NCS_CD_DL_TNN</t>
  </si>
  <si>
    <t>Hướng dẫn độc lập chuyên đề NCS (Bằng tiếng nước ngoài)</t>
  </si>
  <si>
    <t>NCS_CD_1_TNN</t>
  </si>
  <si>
    <t>Hướng dẫn 1 chuyên đề NCS (Bằng tiếng nước ngoài)</t>
  </si>
  <si>
    <t>NCS_CD_2_TNN</t>
  </si>
  <si>
    <t>Hướng dẫn 2 chuyên đề NCS (Bằng tiếng nước ngoài)</t>
  </si>
  <si>
    <t>Hướng dẫn độc lập cao học</t>
  </si>
  <si>
    <t>Hướng dẫn 1 cao học</t>
  </si>
  <si>
    <t>Hướng dẫn 2 cao học</t>
  </si>
  <si>
    <t>Hướng dẫn độc lập cao học (NN bằng tiếng Việt)</t>
  </si>
  <si>
    <t>Hướng dẫn 1 cao học (NN bằng tiếng Việt)</t>
  </si>
  <si>
    <t>CH_2_NN_TV</t>
  </si>
  <si>
    <t>Hướng dẫn 2 cao học (NN bằng tiếng Việt)</t>
  </si>
  <si>
    <t>CH_DL_TNN</t>
  </si>
  <si>
    <t>Hướng dẫn độc lập cao học  (Bằng tiếng nước ngoài)</t>
  </si>
  <si>
    <t>CH_1_TNN</t>
  </si>
  <si>
    <t>Hướng dẫn 1 cao học  (Bằng tiếng nước ngoài)</t>
  </si>
  <si>
    <t>CH_2_TNN</t>
  </si>
  <si>
    <t>Hướng dẫn 2 cao học  (Bằng tiếng nước ngoài)</t>
  </si>
  <si>
    <t>Hướng dẫn độc lập đại học</t>
  </si>
  <si>
    <t>Hướng dẫn 1 đại học</t>
  </si>
  <si>
    <t>Hướng dẫn 2 đại học</t>
  </si>
  <si>
    <t>Hướng dẫn độc lập đại học (NN bằng tiếng Việt)</t>
  </si>
  <si>
    <t>DH_1_NN_TV</t>
  </si>
  <si>
    <t>Hướng dẫn 1 đại học (NN bằng tiếng Việt)</t>
  </si>
  <si>
    <t>DH_2_NN_TV</t>
  </si>
  <si>
    <t>Hướng dẫn 2 đại học (NN bằng tiếng Việt)</t>
  </si>
  <si>
    <t>Hướng dẫn độc lập đại học (Bằng tiếng nước ngoài)</t>
  </si>
  <si>
    <t>Hướng dẫn 1 đại học (Bằng tiếng nước ngoài)</t>
  </si>
  <si>
    <t>Hướng dẫn 2 đại học (Bằng tiếng nước ngoài)</t>
  </si>
  <si>
    <t>CD_DL_NN_TV</t>
  </si>
  <si>
    <t>Hướng dẫn khóa luận cao đẳng (NN bằng tiếng Việt)</t>
  </si>
  <si>
    <t>CD_DL_TNN</t>
  </si>
  <si>
    <t>Hướng dẫn khóa luận cao đẳng (Bằng tiếng nước ngoài)</t>
  </si>
  <si>
    <t>Hướng dẫn chuyên đề (hệ còn lại)</t>
  </si>
  <si>
    <t>CD_CD_NN_TV</t>
  </si>
  <si>
    <t>Hướng dẫn chuyên đề (hệ còn lại) (NN bằng tiếng Việt)</t>
  </si>
  <si>
    <t>CD_CD_TNN</t>
  </si>
  <si>
    <t>Hướng dẫn chuyên đề (hệ còn lại) (Bằng tiếng nước ngoài)</t>
  </si>
  <si>
    <t>Tên</t>
  </si>
  <si>
    <t>STT</t>
  </si>
  <si>
    <t>Họ đệm</t>
  </si>
  <si>
    <t>Ghi chú</t>
  </si>
  <si>
    <t>Số, ký hiệu</t>
  </si>
  <si>
    <t>Số 
giờ
(giờ)</t>
  </si>
  <si>
    <t>ĐỐI VỚI GIẢNG VIÊN THỈNH GIẢNG</t>
  </si>
  <si>
    <t>Số giờ 
(giờ)</t>
  </si>
  <si>
    <t>đồng</t>
  </si>
  <si>
    <t>Tổng số tiền thanh toán</t>
  </si>
  <si>
    <t>Hướng dẫn chính NCS (cả năm)</t>
  </si>
  <si>
    <t>NCS_2_CN</t>
  </si>
  <si>
    <t>NCS_1_CN</t>
  </si>
  <si>
    <t>Hướng dẫn phụ NCS (Cả năm)</t>
  </si>
  <si>
    <t>NCS_DL_CN</t>
  </si>
  <si>
    <t>Hướng dẫn độc lập NCS (cả năm)</t>
  </si>
  <si>
    <t>Tiền 1 kỳ 
(Chỉ áp dụng cho HD NCS)</t>
  </si>
  <si>
    <t>NCS_1_CN_KT</t>
  </si>
  <si>
    <t>NCS_CD_DL_CN</t>
  </si>
  <si>
    <t>NCS_2_NN_TV_CN</t>
  </si>
  <si>
    <t>NCS_1_NN_TV_CN</t>
  </si>
  <si>
    <t xml:space="preserve">BẢNG TỔNG HỢP THANH TOÁN TIỀN HƯỚNG DẪN </t>
  </si>
  <si>
    <t>HD_NCS_1</t>
  </si>
  <si>
    <t>HDNCS_DL</t>
  </si>
  <si>
    <t>HD_NCS_2</t>
  </si>
  <si>
    <t>HD_CH_DL</t>
  </si>
  <si>
    <t>HD_DH_1</t>
  </si>
  <si>
    <t>HD_DH_2</t>
  </si>
  <si>
    <t>Số thanh toán</t>
  </si>
  <si>
    <t>Hướng dẫn 1_NCS</t>
  </si>
  <si>
    <t>Hướng dẫn 2_NCS</t>
  </si>
  <si>
    <t>Hoạt động hướng dẫn</t>
  </si>
  <si>
    <t>B</t>
  </si>
  <si>
    <t>C</t>
  </si>
  <si>
    <t>DH_DL</t>
  </si>
  <si>
    <t/>
  </si>
  <si>
    <t>CH_1</t>
  </si>
  <si>
    <t>KLCH</t>
  </si>
  <si>
    <t>CH_DL</t>
  </si>
  <si>
    <t>NCS_1</t>
  </si>
  <si>
    <t>NCS</t>
  </si>
  <si>
    <t>CH_2</t>
  </si>
  <si>
    <t>NCS_2</t>
  </si>
  <si>
    <t>DH_1</t>
  </si>
  <si>
    <t>DH_2</t>
  </si>
  <si>
    <t>NCS_DL</t>
  </si>
  <si>
    <t>Khoa</t>
  </si>
  <si>
    <t>HỌC VIỆN NÔNG NGHIỆP VIỆT NAM</t>
  </si>
  <si>
    <t>Đơn giá 
(đồng)</t>
  </si>
  <si>
    <t>Thành tiền
(đồng)</t>
  </si>
  <si>
    <t>Mã 
GV</t>
  </si>
  <si>
    <t>Tổng cộng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</si>
  <si>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</si>
  <si>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</si>
  <si>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</si>
  <si>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</si>
  <si>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</si>
  <si>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</si>
  <si>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NCS_CD_DL</t>
  </si>
  <si>
    <t>NCS_2_NN_TV</t>
  </si>
  <si>
    <t>NCS_1_NN_TV</t>
  </si>
  <si>
    <t>DH_DL_NN_TV</t>
  </si>
  <si>
    <t>CH_DL_NN_TV</t>
  </si>
  <si>
    <t>NCS_DL_TNN</t>
  </si>
  <si>
    <t>CD_CD</t>
  </si>
  <si>
    <t>DH_DL_TNN</t>
  </si>
  <si>
    <t>DH_1_TNN</t>
  </si>
  <si>
    <t>SL 
hướng 
dẫn 
(người học)</t>
  </si>
  <si>
    <t>Ngày, tháng,
 năm</t>
  </si>
  <si>
    <t>Người học</t>
  </si>
  <si>
    <t>Hợp đồng thỉnh giảng/
Quyết định hướng dẫn</t>
  </si>
  <si>
    <t>Hướng dẫn 1_Cao học</t>
  </si>
  <si>
    <t>HD_CH_1</t>
  </si>
  <si>
    <t>Số lượng 
hướng dẫn 
(người học)</t>
  </si>
  <si>
    <t>f_mamh</t>
  </si>
  <si>
    <t>Mã bộ môn</t>
  </si>
  <si>
    <t>Nông học</t>
  </si>
  <si>
    <t>Chăn nuôi</t>
  </si>
  <si>
    <t>Thú y</t>
  </si>
  <si>
    <t>Kế toán và QTKD</t>
  </si>
  <si>
    <t>Kinh tế và PTNT</t>
  </si>
  <si>
    <t>Công nghệ sinh học</t>
  </si>
  <si>
    <t>Công nghệ thực phẩm</t>
  </si>
  <si>
    <t>Cơ Điện</t>
  </si>
  <si>
    <t>Thủy sản</t>
  </si>
  <si>
    <t>HD_CH_2</t>
  </si>
  <si>
    <t>mahuongdan</t>
  </si>
  <si>
    <t>Khoa học xã hội</t>
  </si>
  <si>
    <t>HD204</t>
  </si>
  <si>
    <t>Trương Quang</t>
  </si>
  <si>
    <t>Lâm</t>
  </si>
  <si>
    <t>HD_DH_DL</t>
  </si>
  <si>
    <t>Hướng dẫn độc lập NCS (cả năm_Kết thúc sớm)=Cả năm + 1 kỳ</t>
  </si>
  <si>
    <t>Hướng dẫn chính NCS (cả năm_Kết thúc sớm)=Cả năm + 1 kỳ</t>
  </si>
  <si>
    <t>Hướng dẫn phụ NCS (Cả năm_Kết thúc sớm)=Cả năm + 1 kỳ)</t>
  </si>
  <si>
    <t>NCS_1_NN_TV_KT</t>
  </si>
  <si>
    <t>Hướng dẫn chính NCS (NN bằng tiếng việt)_Kết thúc</t>
  </si>
  <si>
    <t>NCS_2_NN_TV_KT</t>
  </si>
  <si>
    <t>Hướng dẫn phụ NCS (NN bằng tiếng việt)_Kết thuc</t>
  </si>
  <si>
    <t>HD_CD_DL</t>
  </si>
  <si>
    <t>Chuyên đề tại chức</t>
  </si>
  <si>
    <t>NCS_0</t>
  </si>
  <si>
    <t>Đồng Hướng dẫn NCS (năm 1, năm 2)</t>
  </si>
  <si>
    <t xml:space="preserve">DHD_NCS </t>
  </si>
  <si>
    <t>NCS_0_CN</t>
  </si>
  <si>
    <t>Đồng Hướng dẫn NCS (cả năm)</t>
  </si>
  <si>
    <t>NCS_0_CN_KT</t>
  </si>
  <si>
    <t>Đồng Hướng dẫn NCS (cả năm_Kết thúc sớm)=Cả năm + 1 kỳ</t>
  </si>
  <si>
    <t>Lê Văn Trường</t>
  </si>
  <si>
    <t>NCS_0_NN_TV</t>
  </si>
  <si>
    <t>Đồng Hướng dẫn NCS (NN bằng tiếng việt) (Năm 1, Năm 2)</t>
  </si>
  <si>
    <t>DHDNCSN</t>
  </si>
  <si>
    <t>NCS_0_NN_TV_CN</t>
  </si>
  <si>
    <t>Đồng Hướng dẫn NCS (NN bằng tiếng việt)_Còn lại</t>
  </si>
  <si>
    <t>BM</t>
  </si>
  <si>
    <t>Đào Lê Anh</t>
  </si>
  <si>
    <t>Nguyễn Thị Hoa</t>
  </si>
  <si>
    <t>* Số Đã nhận/Chi thừa: Do kỳ I năm học 2023-2024 tính nhầm đơn giá thanh toán giảng dạy</t>
  </si>
  <si>
    <t>Trừ số chi thừa năm/kỳ trước*
(đồng)</t>
  </si>
  <si>
    <t>Trừ số 
chi thừa năm/kỳ trước*
(đồng)</t>
  </si>
  <si>
    <t>BỘ NÔNG NGHIỆP VÀ MÔI TRƯỜNG</t>
  </si>
  <si>
    <t>TYTY10</t>
  </si>
  <si>
    <t>Văn phòng Khoa Thú y</t>
  </si>
  <si>
    <t>SHSH01</t>
  </si>
  <si>
    <t>BM Sinh học phân tử và Công nghệ sinh học ứng dụng</t>
  </si>
  <si>
    <t>K66CNOTOC</t>
  </si>
  <si>
    <t>TG288</t>
  </si>
  <si>
    <t>TG558</t>
  </si>
  <si>
    <t>CH32CNSHA</t>
  </si>
  <si>
    <t>TG195</t>
  </si>
  <si>
    <t>TG177</t>
  </si>
  <si>
    <t>HD321</t>
  </si>
  <si>
    <t>MG051</t>
  </si>
  <si>
    <t>TG442</t>
  </si>
  <si>
    <t>TG572</t>
  </si>
  <si>
    <t>MG295</t>
  </si>
  <si>
    <t>MG682</t>
  </si>
  <si>
    <t>K66CNSHA</t>
  </si>
  <si>
    <t>TG945</t>
  </si>
  <si>
    <t>MG425</t>
  </si>
  <si>
    <t>MG675</t>
  </si>
  <si>
    <t>TG348</t>
  </si>
  <si>
    <t>TG369</t>
  </si>
  <si>
    <t>TG416</t>
  </si>
  <si>
    <t>TG614</t>
  </si>
  <si>
    <t>TG846</t>
  </si>
  <si>
    <t>MG401</t>
  </si>
  <si>
    <t>MG463</t>
  </si>
  <si>
    <t>TG704</t>
  </si>
  <si>
    <t>TG776</t>
  </si>
  <si>
    <t>TG383</t>
  </si>
  <si>
    <t>TG712</t>
  </si>
  <si>
    <t>TNDH</t>
  </si>
  <si>
    <t>Hằng</t>
  </si>
  <si>
    <t>Đặng Tiến</t>
  </si>
  <si>
    <t>Hòa</t>
  </si>
  <si>
    <t>Vũ Công</t>
  </si>
  <si>
    <t>Cảnh</t>
  </si>
  <si>
    <t>Nguyễn Khánh</t>
  </si>
  <si>
    <t>Vân</t>
  </si>
  <si>
    <t>Sơn</t>
  </si>
  <si>
    <t>Nguyễn Đức</t>
  </si>
  <si>
    <t>Nguyễn Thị</t>
  </si>
  <si>
    <t>Dương</t>
  </si>
  <si>
    <t>Nguyễn Mạnh</t>
  </si>
  <si>
    <t>Hoàng Thị Lệ</t>
  </si>
  <si>
    <t>Hoàng Văn</t>
  </si>
  <si>
    <t>Hùng</t>
  </si>
  <si>
    <t>Nguyễn Thị Minh</t>
  </si>
  <si>
    <t>Phượng</t>
  </si>
  <si>
    <t>Ngô Thị</t>
  </si>
  <si>
    <t>Thuận</t>
  </si>
  <si>
    <t>Tô Thế</t>
  </si>
  <si>
    <t>Nguyên</t>
  </si>
  <si>
    <t>Trần Thị</t>
  </si>
  <si>
    <t>Liên</t>
  </si>
  <si>
    <t>Nhài</t>
  </si>
  <si>
    <t>Lê Đức</t>
  </si>
  <si>
    <t>Thảo</t>
  </si>
  <si>
    <t>Nguyễn Hữu</t>
  </si>
  <si>
    <t>Kiên</t>
  </si>
  <si>
    <t>Quân</t>
  </si>
  <si>
    <t>Cường</t>
  </si>
  <si>
    <t>Đức</t>
  </si>
  <si>
    <t>Nguyễn Xuân</t>
  </si>
  <si>
    <t>Trường</t>
  </si>
  <si>
    <t>Tống Văn</t>
  </si>
  <si>
    <t>Hải</t>
  </si>
  <si>
    <t>Chu Đức</t>
  </si>
  <si>
    <t>Hà</t>
  </si>
  <si>
    <t>Phạm Bích</t>
  </si>
  <si>
    <t>Ngọc</t>
  </si>
  <si>
    <t>Đồng Văn</t>
  </si>
  <si>
    <t>Quyền</t>
  </si>
  <si>
    <t>Vũ Xuân</t>
  </si>
  <si>
    <t>Phạm Anh</t>
  </si>
  <si>
    <t>Tuấn</t>
  </si>
  <si>
    <t>Đặng Thị</t>
  </si>
  <si>
    <t>Lụa</t>
  </si>
  <si>
    <t>Trịnh Lê</t>
  </si>
  <si>
    <t>Thái Thanh</t>
  </si>
  <si>
    <t>Bình</t>
  </si>
  <si>
    <t>2904/QĐ-HVN</t>
  </si>
  <si>
    <t>17/06/2024</t>
  </si>
  <si>
    <t>4436/QĐ-HVN</t>
  </si>
  <si>
    <t>28/08/2024</t>
  </si>
  <si>
    <t>4437/QĐ-HVN</t>
  </si>
  <si>
    <t>58/HĐTG-HVN-SH</t>
  </si>
  <si>
    <t>18/03/2025</t>
  </si>
  <si>
    <t>36/HĐTG-HVN-CNVS</t>
  </si>
  <si>
    <t>2857/QĐ-HVN</t>
  </si>
  <si>
    <t>24/05/2023</t>
  </si>
  <si>
    <t>1139/QĐ-HVN</t>
  </si>
  <si>
    <t>01/03/2023</t>
  </si>
  <si>
    <t>1119/QĐ-HVN</t>
  </si>
  <si>
    <t>1120/QĐ-HVN</t>
  </si>
  <si>
    <t>1118/QĐ-HVN</t>
  </si>
  <si>
    <t>Hướng dẫn độc lập_Đại học</t>
  </si>
  <si>
    <t>Lê Trạch Trưởng</t>
  </si>
  <si>
    <t>Hướng dẫn 2_Đại học</t>
  </si>
  <si>
    <t>Hướng dẫn 2_Cao học</t>
  </si>
  <si>
    <t>Hướng dẫn 1_Đại học</t>
  </si>
  <si>
    <t>Đỗ Thị Thủy</t>
  </si>
  <si>
    <t>Đặng Thọ Xuân</t>
  </si>
  <si>
    <t>Nguyễn Bá Tiến</t>
  </si>
  <si>
    <t>Trần Việt Dũng</t>
  </si>
  <si>
    <t>Nguyễn Quốc Trung</t>
  </si>
  <si>
    <t>Trần Thành Vinh</t>
  </si>
  <si>
    <t>Vũ Kim Thoa</t>
  </si>
  <si>
    <t>Trương Đỗ Thùy Linh</t>
  </si>
  <si>
    <t>Tạ Minh Ngọc</t>
  </si>
  <si>
    <t>Trần Thị Hồng Hạnh</t>
  </si>
  <si>
    <t>Tô Thị Phượng</t>
  </si>
  <si>
    <t>Kim Minh Anh</t>
  </si>
  <si>
    <t>Đỗ Đăng Khoa</t>
  </si>
  <si>
    <t>Nguyễn Văn Quyền</t>
  </si>
  <si>
    <t>Ma khoa</t>
  </si>
  <si>
    <t>CDCD05</t>
  </si>
  <si>
    <t>BM Động lực</t>
  </si>
  <si>
    <t>CNCN02</t>
  </si>
  <si>
    <t>BM Di truyền Giống gia súc</t>
  </si>
  <si>
    <t>CPCP04</t>
  </si>
  <si>
    <t>BM Thực phẩm và Dinh dưỡng</t>
  </si>
  <si>
    <t>KTKT1</t>
  </si>
  <si>
    <t>BM Kế hoạch và đầu tư</t>
  </si>
  <si>
    <t>KTKT6</t>
  </si>
  <si>
    <t>BM Quản lý kinh tế</t>
  </si>
  <si>
    <t>NHNH07</t>
  </si>
  <si>
    <t>BM Di truyền và chọn giống cây trồng</t>
  </si>
  <si>
    <t>NHNH12</t>
  </si>
  <si>
    <t>Văn phòng Khoa Nông học</t>
  </si>
  <si>
    <t>NHNH06</t>
  </si>
  <si>
    <t>BM Phương pháp thí nghiệm và Thống kê sinh học</t>
  </si>
  <si>
    <t>NHNH08</t>
  </si>
  <si>
    <t>BM Rau Hoa Quả và Cảnh quan</t>
  </si>
  <si>
    <t>SHSH10</t>
  </si>
  <si>
    <t>Văn phòng Khoa Công nghệ sinh học</t>
  </si>
  <si>
    <t>SHSH04</t>
  </si>
  <si>
    <t>BM Công nghệ vi sinh</t>
  </si>
  <si>
    <t>SHSH02</t>
  </si>
  <si>
    <t>BM Công nghệ sinh học thực vật</t>
  </si>
  <si>
    <t>SHSH05</t>
  </si>
  <si>
    <t>BM Sinh học</t>
  </si>
  <si>
    <t>TMQL05</t>
  </si>
  <si>
    <t>BM Quy hoạch đất đai</t>
  </si>
  <si>
    <t>TMTM30</t>
  </si>
  <si>
    <t>Văn phòng Khoa Tài nguyên và Môi trường</t>
  </si>
  <si>
    <t>TMQL07</t>
  </si>
  <si>
    <t>BM Hệ thống thông tin tài nguyên môi trường</t>
  </si>
  <si>
    <t>TMMT14</t>
  </si>
  <si>
    <t>BM Vi sinh vật</t>
  </si>
  <si>
    <t>TSTS01</t>
  </si>
  <si>
    <t>BM Nuôi trồng thuỷ sản</t>
  </si>
  <si>
    <t>TSTS09</t>
  </si>
  <si>
    <t>Văn phòng Khoa Thủy sản</t>
  </si>
  <si>
    <t>f_makhoa</t>
  </si>
  <si>
    <t>BẢNG CHI TIẾT THANH TOÁN TIỀN HƯỚNG DẪN LUẬN ÁN, LUẬN VĂN, KHÓA LUẬN, CHUYÊN ĐỀ TỐT NGHIỆP HỌC KỲ I NĂM HỌC 2025-2026</t>
  </si>
  <si>
    <r>
      <t xml:space="preserve">(Kèm theo Quyết định số  </t>
    </r>
    <r>
      <rPr>
        <b/>
        <sz val="14"/>
        <rFont val="Times New Roman"/>
        <family val="1"/>
      </rPr>
      <t xml:space="preserve">                    </t>
    </r>
    <r>
      <rPr>
        <sz val="14"/>
        <rFont val="Times New Roman"/>
        <family val="1"/>
      </rPr>
      <t xml:space="preserve">  /QĐ-HVN ngày   03  tháng  02  năm 2026 của Giám đốc Học viện Nông nghiệp Việt Nam)</t>
    </r>
  </si>
  <si>
    <t>LUẬN ÁN, LUẬN VĂN, KHÓA LUẬN, CHUYÊN ĐỀ TỐT NGHIỆP HỌC HỌC KỲ I NĂM HỌC 2025-2026</t>
  </si>
  <si>
    <r>
      <t xml:space="preserve">(Kèm theo Quyết định số   </t>
    </r>
    <r>
      <rPr>
        <b/>
        <sz val="14"/>
        <rFont val="Times New Roman"/>
        <family val="1"/>
      </rPr>
      <t xml:space="preserve">            </t>
    </r>
    <r>
      <rPr>
        <sz val="14"/>
        <rFont val="Times New Roman"/>
        <family val="1"/>
      </rPr>
      <t xml:space="preserve">  /QĐ-HVN ngày  03  tháng  02  năm 2026 của Giám đốc Học viện Nông nghiệp Việt Nam)</t>
    </r>
  </si>
  <si>
    <t>MG077</t>
  </si>
  <si>
    <t>MG708</t>
  </si>
  <si>
    <t>MG710</t>
  </si>
  <si>
    <t>HD244</t>
  </si>
  <si>
    <t>MG171</t>
  </si>
  <si>
    <t>MG266</t>
  </si>
  <si>
    <t>TG191</t>
  </si>
  <si>
    <t>HD219</t>
  </si>
  <si>
    <t>TG923</t>
  </si>
  <si>
    <t>TG990</t>
  </si>
  <si>
    <t>MG681</t>
  </si>
  <si>
    <t>MG453</t>
  </si>
  <si>
    <t>TG447</t>
  </si>
  <si>
    <t>TG463</t>
  </si>
  <si>
    <t>TG591</t>
  </si>
  <si>
    <t>HD381</t>
  </si>
  <si>
    <t>TG211</t>
  </si>
  <si>
    <t>TG908</t>
  </si>
  <si>
    <t>K66CNSHE</t>
  </si>
  <si>
    <t>CH32CNTPC</t>
  </si>
  <si>
    <t>Nguyễn Văn</t>
  </si>
  <si>
    <t>Hưởng</t>
  </si>
  <si>
    <t>Trần Đình</t>
  </si>
  <si>
    <t>Thao</t>
  </si>
  <si>
    <t>CH32QLKTD3</t>
  </si>
  <si>
    <t>Ao Xuân</t>
  </si>
  <si>
    <t>K66NNCNCA</t>
  </si>
  <si>
    <t>Tỉnh</t>
  </si>
  <si>
    <t>CH32KHCTC</t>
  </si>
  <si>
    <t>Võ Thị Minh</t>
  </si>
  <si>
    <t>Tuyển</t>
  </si>
  <si>
    <t>Trần Văn</t>
  </si>
  <si>
    <t>Ơn</t>
  </si>
  <si>
    <t>Đĩnh</t>
  </si>
  <si>
    <t>CH32TYC6</t>
  </si>
  <si>
    <t>Nguyễn Hồng</t>
  </si>
  <si>
    <t>Minh</t>
  </si>
  <si>
    <t>CH32CNSHD</t>
  </si>
  <si>
    <t>Trịnh Xuân</t>
  </si>
  <si>
    <t>Hoạt</t>
  </si>
  <si>
    <t>Nguyễn Quốc</t>
  </si>
  <si>
    <t>CH32CNSHC</t>
  </si>
  <si>
    <t>Trần Thị Thu</t>
  </si>
  <si>
    <t>CH31KHCTAU</t>
  </si>
  <si>
    <t>Lê Thị Thu</t>
  </si>
  <si>
    <t>Trang</t>
  </si>
  <si>
    <t>K67CNSHA</t>
  </si>
  <si>
    <t>Xuân</t>
  </si>
  <si>
    <t>Nguyễn Thùy</t>
  </si>
  <si>
    <t>Ngô Thu</t>
  </si>
  <si>
    <t>Hường</t>
  </si>
  <si>
    <t>K66TYG</t>
  </si>
  <si>
    <t>K66TYE</t>
  </si>
  <si>
    <t>K66TYD</t>
  </si>
  <si>
    <t>K65TYC</t>
  </si>
  <si>
    <t>K65TYF</t>
  </si>
  <si>
    <t>K66TYC</t>
  </si>
  <si>
    <t>CH32TYC</t>
  </si>
  <si>
    <t>CH32TYCU</t>
  </si>
  <si>
    <t>Trương Anh</t>
  </si>
  <si>
    <t>CH32TYD</t>
  </si>
  <si>
    <t>Phan Quang</t>
  </si>
  <si>
    <t>Đặng Thị Thanh</t>
  </si>
  <si>
    <t>HD_DH_1E</t>
  </si>
  <si>
    <t>HD_CH_N2</t>
  </si>
  <si>
    <t>HD_DH_NE</t>
  </si>
  <si>
    <t>4081/QĐ-HVN</t>
  </si>
  <si>
    <t>15/08/2025</t>
  </si>
  <si>
    <t>4611/QĐ-HVN</t>
  </si>
  <si>
    <t>15/09/2025</t>
  </si>
  <si>
    <t>12/HĐTG-HVN-CNSH</t>
  </si>
  <si>
    <t>11/08/2025</t>
  </si>
  <si>
    <t>63/HĐTG-HVN-CNTP</t>
  </si>
  <si>
    <t>17/01/2025</t>
  </si>
  <si>
    <t>130/QĐ-HVN</t>
  </si>
  <si>
    <t>10/01/2024</t>
  </si>
  <si>
    <t>4226/QĐ-HVN</t>
  </si>
  <si>
    <t>21/08/2025</t>
  </si>
  <si>
    <t>1011/QĐ-HVN</t>
  </si>
  <si>
    <t>27/02/2023</t>
  </si>
  <si>
    <t>4276/QĐ-HVN</t>
  </si>
  <si>
    <t>29/08/2023</t>
  </si>
  <si>
    <t>4267/QĐ-HVN</t>
  </si>
  <si>
    <t>722/QĐ-HVN</t>
  </si>
  <si>
    <t>21/02/2025</t>
  </si>
  <si>
    <t>3367/QĐ-HVN</t>
  </si>
  <si>
    <t>19/06/2023</t>
  </si>
  <si>
    <t>5866/QĐ-HVN</t>
  </si>
  <si>
    <t>01/12/2025</t>
  </si>
  <si>
    <t>03/HĐTG-HVN-NH</t>
  </si>
  <si>
    <t>19/08/2025</t>
  </si>
  <si>
    <t>6786/QĐ-HVN</t>
  </si>
  <si>
    <t>26/12/2024</t>
  </si>
  <si>
    <t>4270/QĐ-HVN</t>
  </si>
  <si>
    <t>22/08/2025</t>
  </si>
  <si>
    <t>34/HĐTG-HVN-CNVS</t>
  </si>
  <si>
    <t>08/08/2025</t>
  </si>
  <si>
    <t>1013/QĐ-HVN</t>
  </si>
  <si>
    <t>12/03/2025</t>
  </si>
  <si>
    <t>78/HĐTG-HVN-CNVS</t>
  </si>
  <si>
    <t>25/03/2025</t>
  </si>
  <si>
    <t>04/06/2025</t>
  </si>
  <si>
    <t>6885/QĐ-HVN</t>
  </si>
  <si>
    <t>31/12/2024</t>
  </si>
  <si>
    <t>23/HĐTG-HVN-SH</t>
  </si>
  <si>
    <t>80/HĐTG-HVN-CNVS</t>
  </si>
  <si>
    <t>20/HĐTG-HVN-SHPT</t>
  </si>
  <si>
    <t>06/08/2025</t>
  </si>
  <si>
    <t>4899/QĐ-HVN</t>
  </si>
  <si>
    <t>30/08/2023</t>
  </si>
  <si>
    <t>31/HĐTG-HVN-CNVS</t>
  </si>
  <si>
    <t>22/HĐTG-HVN-SH</t>
  </si>
  <si>
    <t>21/HĐTG-HVN-SHPT</t>
  </si>
  <si>
    <t>15/HĐTG-HVN-SH</t>
  </si>
  <si>
    <t>14/HĐTG-HVN-SH</t>
  </si>
  <si>
    <t>33/HĐTG-HVN-CNVS</t>
  </si>
  <si>
    <t>29/HĐTG-HVN-SH</t>
  </si>
  <si>
    <t>24/HĐTG-HVN-SH</t>
  </si>
  <si>
    <t>19/HĐTG-HVN-SHPT</t>
  </si>
  <si>
    <t>38/HĐTG-HVN-CNVS</t>
  </si>
  <si>
    <t>60/HĐTG-HVN-TN&amp;MT</t>
  </si>
  <si>
    <t>2722/QĐ-HVN</t>
  </si>
  <si>
    <t>06/06/2025</t>
  </si>
  <si>
    <t>5785/QĐ-HVN</t>
  </si>
  <si>
    <t>19/10/2023</t>
  </si>
  <si>
    <t>1219/QĐ-HVN</t>
  </si>
  <si>
    <t>20/03/2023</t>
  </si>
  <si>
    <t>1220/QĐ-HVN</t>
  </si>
  <si>
    <t>4101/QĐ-HVN</t>
  </si>
  <si>
    <t>4265/QĐ-HVN</t>
  </si>
  <si>
    <t>6311/QĐ-HVN</t>
  </si>
  <si>
    <t>03/12/2024</t>
  </si>
  <si>
    <t>6766/QĐ-HVN</t>
  </si>
  <si>
    <t>25/12/2024</t>
  </si>
  <si>
    <t>Trần Tiến Mạnh</t>
  </si>
  <si>
    <t>Ngô Duy Long</t>
  </si>
  <si>
    <t>Phan Ngọc Thiên</t>
  </si>
  <si>
    <t>Phạm Đăng Quang</t>
  </si>
  <si>
    <t>Đào Hùng Dũng</t>
  </si>
  <si>
    <t>Hướng dẫn 1 Khóa luận TT_CLC</t>
  </si>
  <si>
    <t>Trần Đăng Khoa</t>
  </si>
  <si>
    <t>Nguyễn Như Thành</t>
  </si>
  <si>
    <t>Hoàng Lâm Tùng</t>
  </si>
  <si>
    <t>Vũ Thị Huyền</t>
  </si>
  <si>
    <t>Nguyễn Thọ Quang Anh</t>
  </si>
  <si>
    <t>Nguyễn Doãn Lâm</t>
  </si>
  <si>
    <t>Nguyễn Thị Thu Hiền</t>
  </si>
  <si>
    <t>Hướng dẫn độc lập_Cao học</t>
  </si>
  <si>
    <t>Vương Thị Thu Phương</t>
  </si>
  <si>
    <t>Hoàng Minh Tuấn</t>
  </si>
  <si>
    <t>Ngô Sỹ Đạt</t>
  </si>
  <si>
    <t>Nguyễn Công Khu</t>
  </si>
  <si>
    <t>Nguyễn Thị Hảo</t>
  </si>
  <si>
    <t>Nguyễn Xuân Đài</t>
  </si>
  <si>
    <t>Hướng dẫn 2 HV_Cao học NN</t>
  </si>
  <si>
    <t>Phouphachan Vongnarath .</t>
  </si>
  <si>
    <t>Nguyễn Mai Phương</t>
  </si>
  <si>
    <t>Lê Đắc Thủy</t>
  </si>
  <si>
    <t>Nguyễn Hữu Hải</t>
  </si>
  <si>
    <t>Nguyễn Hoàng Minh</t>
  </si>
  <si>
    <t>Ngô Thị Vân Anh</t>
  </si>
  <si>
    <t>Nguyễn Ngọc Lan Anh</t>
  </si>
  <si>
    <t>Vũ Hương Giang</t>
  </si>
  <si>
    <t>Ngô Quang Hưng</t>
  </si>
  <si>
    <t>Nesio Samuel Manhique</t>
  </si>
  <si>
    <t>Nguyễn Thị Thu Trà</t>
  </si>
  <si>
    <t>Sầm Thị Hương Bưởi</t>
  </si>
  <si>
    <t>Hướng dẫn khóa luận TT_CLC</t>
  </si>
  <si>
    <t>Vũ Thị Hà</t>
  </si>
  <si>
    <t>Trần Nguyễn Việt Anh</t>
  </si>
  <si>
    <t>Đỗ Thị Thư</t>
  </si>
  <si>
    <t>Nguyễn Mai Quỳnh</t>
  </si>
  <si>
    <t>Nguyễn Vân Khánh</t>
  </si>
  <si>
    <t>Trần Yến Nhi</t>
  </si>
  <si>
    <t>Dương Hằng Nga</t>
  </si>
  <si>
    <t>Đoàn Thu Thảo</t>
  </si>
  <si>
    <t>Nguyễn Thị Quỳnh</t>
  </si>
  <si>
    <t>Phạm Thị Thanh</t>
  </si>
  <si>
    <t>Nguyễn Thị Minh Thư</t>
  </si>
  <si>
    <t>Lại Như Quỳnh</t>
  </si>
  <si>
    <t>Nguyễn Thu Ngân</t>
  </si>
  <si>
    <t>Đàm Thị Kim Ngân</t>
  </si>
  <si>
    <t>Bùi Thị Ngọc</t>
  </si>
  <si>
    <t>Hà Minh Trang</t>
  </si>
  <si>
    <t>Bùi Thị Hương Giang</t>
  </si>
  <si>
    <t>Trần Thu Trang</t>
  </si>
  <si>
    <t>Nguyễn Thị Huyền</t>
  </si>
  <si>
    <t>Lê Khắc Duy</t>
  </si>
  <si>
    <t>Vũ Tuấn Anh</t>
  </si>
  <si>
    <t>Hà Minh Tuấn</t>
  </si>
  <si>
    <t>Kinh tế và Quản lý</t>
  </si>
  <si>
    <t>KTKT0</t>
  </si>
  <si>
    <t>Văn phòng Khoa Kinh tế và Quản lý</t>
  </si>
  <si>
    <t>KTKT4</t>
  </si>
  <si>
    <t>BM Kinh tế tài nguyên và môi trường</t>
  </si>
  <si>
    <t>NHNH09</t>
  </si>
  <si>
    <t>BM Sinh lý thực vật</t>
  </si>
  <si>
    <t>NHNH05</t>
  </si>
  <si>
    <t>BM Côn trùng</t>
  </si>
  <si>
    <t>NHNH02</t>
  </si>
  <si>
    <t>BM Bệnh cây</t>
  </si>
  <si>
    <t>Tài nguyên và Môi trường</t>
  </si>
  <si>
    <t>Thuỷ sản</t>
  </si>
  <si>
    <t>TYTY05</t>
  </si>
  <si>
    <t>BM Vi sinh vật - Truyền nhiễm</t>
  </si>
  <si>
    <t>TTTY05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</si>
</sst>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4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  <family val="2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8"/>
      <color indexed="81"/>
      <name val="Tahoma"/>
      <family val="2"/>
    </font>
    <font>
      <b/>
      <i/>
      <sz val="14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2">
    <xf numFmtId="0" fontId="0" fillId="0" borderId="0" xfId="0"/>
    <xf numFmtId="0" fontId="0" fillId="24" borderId="0" xfId="0" applyFill="1"/>
    <xf numFmtId="0" fontId="0" fillId="25" borderId="0" xfId="0" applyFill="1"/>
    <xf numFmtId="164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Alignment="1" applyProtection="1">
      <alignment horizontal="center"/>
      <protection hidden="1"/>
    </xf>
    <xf numFmtId="0" fontId="32" fillId="0" borderId="0" xfId="41" applyFont="1" applyAlignment="1" applyProtection="1">
      <alignment horizontal="center"/>
      <protection hidden="1"/>
    </xf>
    <xf numFmtId="0" fontId="3" fillId="0" borderId="0" xfId="42"/>
    <xf numFmtId="0" fontId="5" fillId="0" borderId="0" xfId="42" applyFont="1" applyAlignment="1" applyProtection="1">
      <alignment horizontal="center" vertical="center" wrapText="1"/>
      <protection hidden="1"/>
    </xf>
    <xf numFmtId="0" fontId="33" fillId="0" borderId="0" xfId="41" applyFont="1" applyProtection="1">
      <protection hidden="1"/>
    </xf>
    <xf numFmtId="0" fontId="34" fillId="0" borderId="0" xfId="41" applyFont="1" applyProtection="1">
      <protection hidden="1"/>
    </xf>
    <xf numFmtId="0" fontId="35" fillId="0" borderId="0" xfId="42" applyFont="1" applyAlignment="1" applyProtection="1">
      <alignment vertical="center"/>
      <protection hidden="1"/>
    </xf>
    <xf numFmtId="0" fontId="36" fillId="0" borderId="0" xfId="42" applyFont="1" applyAlignment="1" applyProtection="1">
      <alignment horizontal="center" vertical="center"/>
      <protection hidden="1"/>
    </xf>
    <xf numFmtId="0" fontId="34" fillId="0" borderId="0" xfId="40" applyFont="1" applyAlignment="1" applyProtection="1">
      <alignment horizontal="center"/>
      <protection hidden="1"/>
    </xf>
    <xf numFmtId="0" fontId="34" fillId="0" borderId="0" xfId="41" applyFont="1" applyAlignment="1" applyProtection="1">
      <alignment horizontal="center"/>
      <protection hidden="1"/>
    </xf>
    <xf numFmtId="0" fontId="33" fillId="0" borderId="0" xfId="39" applyFont="1" applyAlignment="1">
      <alignment horizontal="center" vertical="center"/>
    </xf>
    <xf numFmtId="0" fontId="33" fillId="0" borderId="0" xfId="39" applyFont="1" applyAlignment="1">
      <alignment vertical="center"/>
    </xf>
    <xf numFmtId="0" fontId="33" fillId="0" borderId="0" xfId="39" applyFont="1" applyAlignment="1">
      <alignment vertical="center" wrapText="1"/>
    </xf>
    <xf numFmtId="1" fontId="33" fillId="0" borderId="0" xfId="39" applyNumberFormat="1" applyFont="1" applyAlignment="1">
      <alignment vertical="center"/>
    </xf>
    <xf numFmtId="0" fontId="33" fillId="0" borderId="0" xfId="39" applyFont="1" applyAlignment="1">
      <alignment horizontal="left" vertical="center"/>
    </xf>
    <xf numFmtId="2" fontId="33" fillId="0" borderId="0" xfId="39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1" fillId="0" borderId="0" xfId="28" applyNumberFormat="1" applyFill="1"/>
    <xf numFmtId="0" fontId="0" fillId="26" borderId="0" xfId="0" applyFill="1"/>
    <xf numFmtId="164" fontId="1" fillId="0" borderId="0" xfId="28" applyNumberFormat="1" applyFont="1" applyFill="1"/>
    <xf numFmtId="0" fontId="1" fillId="0" borderId="0" xfId="0" applyFont="1"/>
    <xf numFmtId="0" fontId="5" fillId="0" borderId="0" xfId="0" applyFont="1"/>
    <xf numFmtId="0" fontId="3" fillId="0" borderId="0" xfId="0" applyFont="1"/>
    <xf numFmtId="0" fontId="33" fillId="0" borderId="10" xfId="0" applyFont="1" applyBorder="1" applyAlignment="1">
      <alignment vertical="center"/>
    </xf>
    <xf numFmtId="164" fontId="1" fillId="26" borderId="0" xfId="28" applyNumberFormat="1" applyFill="1"/>
    <xf numFmtId="0" fontId="1" fillId="27" borderId="0" xfId="0" applyFont="1" applyFill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3" fillId="27" borderId="0" xfId="0" applyFont="1" applyFill="1" applyAlignment="1">
      <alignment vertical="center"/>
    </xf>
    <xf numFmtId="0" fontId="4" fillId="27" borderId="0" xfId="0" applyFont="1" applyFill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0" fontId="4" fillId="27" borderId="11" xfId="0" applyFont="1" applyFill="1" applyBorder="1" applyAlignment="1">
      <alignment horizontal="center" vertical="center"/>
    </xf>
    <xf numFmtId="0" fontId="4" fillId="27" borderId="11" xfId="0" applyFont="1" applyFill="1" applyBorder="1" applyAlignment="1">
      <alignment horizontal="center" vertical="center" wrapText="1"/>
    </xf>
    <xf numFmtId="0" fontId="4" fillId="27" borderId="12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3" fontId="3" fillId="27" borderId="10" xfId="28" applyNumberFormat="1" applyFont="1" applyFill="1" applyBorder="1" applyAlignment="1">
      <alignment vertical="center"/>
    </xf>
    <xf numFmtId="0" fontId="3" fillId="27" borderId="10" xfId="0" applyFont="1" applyFill="1" applyBorder="1" applyAlignment="1">
      <alignment vertical="center"/>
    </xf>
    <xf numFmtId="0" fontId="3" fillId="27" borderId="14" xfId="0" applyFont="1" applyFill="1" applyBorder="1" applyAlignment="1">
      <alignment vertical="center"/>
    </xf>
    <xf numFmtId="0" fontId="3" fillId="27" borderId="14" xfId="0" applyFont="1" applyFill="1" applyBorder="1" applyAlignment="1">
      <alignment horizontal="center" vertical="center"/>
    </xf>
    <xf numFmtId="164" fontId="3" fillId="27" borderId="14" xfId="28" applyNumberFormat="1" applyFont="1" applyFill="1" applyBorder="1" applyAlignment="1">
      <alignment vertical="center"/>
    </xf>
    <xf numFmtId="0" fontId="3" fillId="27" borderId="11" xfId="0" applyFont="1" applyFill="1" applyBorder="1" applyAlignment="1">
      <alignment vertical="center"/>
    </xf>
    <xf numFmtId="0" fontId="3" fillId="27" borderId="11" xfId="0" applyFont="1" applyFill="1" applyBorder="1" applyAlignment="1">
      <alignment horizontal="center" vertical="center"/>
    </xf>
    <xf numFmtId="3" fontId="4" fillId="27" borderId="11" xfId="0" applyNumberFormat="1" applyFont="1" applyFill="1" applyBorder="1" applyAlignment="1">
      <alignment horizontal="center" vertical="center"/>
    </xf>
    <xf numFmtId="3" fontId="4" fillId="27" borderId="11" xfId="0" applyNumberFormat="1" applyFont="1" applyFill="1" applyBorder="1" applyAlignment="1">
      <alignment vertical="center"/>
    </xf>
    <xf numFmtId="3" fontId="4" fillId="27" borderId="0" xfId="0" applyNumberFormat="1" applyFont="1" applyFill="1" applyAlignment="1">
      <alignment vertical="center"/>
    </xf>
    <xf numFmtId="0" fontId="38" fillId="27" borderId="0" xfId="0" applyFont="1" applyFill="1" applyAlignment="1">
      <alignment horizontal="left" vertical="center"/>
    </xf>
    <xf numFmtId="3" fontId="39" fillId="27" borderId="0" xfId="0" applyNumberFormat="1" applyFont="1" applyFill="1" applyAlignment="1">
      <alignment vertical="center"/>
    </xf>
    <xf numFmtId="165" fontId="3" fillId="27" borderId="0" xfId="0" applyNumberFormat="1" applyFont="1" applyFill="1" applyAlignment="1">
      <alignment vertical="center"/>
    </xf>
    <xf numFmtId="0" fontId="8" fillId="27" borderId="0" xfId="0" applyFont="1" applyFill="1" applyAlignment="1">
      <alignment horizontal="right" vertical="center"/>
    </xf>
    <xf numFmtId="0" fontId="8" fillId="27" borderId="0" xfId="0" applyFont="1" applyFill="1" applyAlignment="1">
      <alignment horizontal="center" vertical="center"/>
    </xf>
    <xf numFmtId="0" fontId="1" fillId="27" borderId="0" xfId="0" applyFont="1" applyFill="1" applyAlignment="1">
      <alignment vertical="center"/>
    </xf>
    <xf numFmtId="49" fontId="1" fillId="27" borderId="0" xfId="0" applyNumberFormat="1" applyFont="1" applyFill="1" applyAlignment="1">
      <alignment vertical="center"/>
    </xf>
    <xf numFmtId="0" fontId="1" fillId="27" borderId="0" xfId="0" applyFont="1" applyFill="1" applyAlignment="1">
      <alignment vertical="center" wrapText="1"/>
    </xf>
    <xf numFmtId="0" fontId="1" fillId="27" borderId="0" xfId="0" applyFont="1" applyFill="1" applyAlignment="1">
      <alignment horizontal="left" vertical="center"/>
    </xf>
    <xf numFmtId="3" fontId="1" fillId="27" borderId="0" xfId="0" applyNumberFormat="1" applyFont="1" applyFill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 wrapText="1"/>
    </xf>
    <xf numFmtId="0" fontId="32" fillId="27" borderId="20" xfId="0" applyFont="1" applyFill="1" applyBorder="1" applyAlignment="1">
      <alignment horizontal="center" vertical="center"/>
    </xf>
    <xf numFmtId="0" fontId="33" fillId="27" borderId="0" xfId="0" applyFont="1" applyFill="1" applyAlignment="1">
      <alignment vertical="center"/>
    </xf>
    <xf numFmtId="0" fontId="33" fillId="27" borderId="15" xfId="0" applyFont="1" applyFill="1" applyBorder="1" applyAlignment="1">
      <alignment vertical="center"/>
    </xf>
    <xf numFmtId="0" fontId="32" fillId="27" borderId="0" xfId="0" applyFont="1" applyFill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 wrapText="1"/>
    </xf>
    <xf numFmtId="0" fontId="32" fillId="27" borderId="14" xfId="0" applyFont="1" applyFill="1" applyBorder="1" applyAlignment="1">
      <alignment horizontal="left" vertical="center"/>
    </xf>
    <xf numFmtId="0" fontId="32" fillId="27" borderId="22" xfId="0" applyFont="1" applyFill="1" applyBorder="1" applyAlignment="1">
      <alignment horizontal="center" vertical="center"/>
    </xf>
    <xf numFmtId="0" fontId="32" fillId="27" borderId="23" xfId="0" applyFont="1" applyFill="1" applyBorder="1" applyAlignment="1">
      <alignment horizontal="center" vertical="center"/>
    </xf>
    <xf numFmtId="49" fontId="32" fillId="27" borderId="14" xfId="0" applyNumberFormat="1" applyFont="1" applyFill="1" applyBorder="1" applyAlignment="1">
      <alignment horizontal="center" vertical="center" wrapText="1"/>
    </xf>
    <xf numFmtId="0" fontId="32" fillId="27" borderId="20" xfId="0" applyFont="1" applyFill="1" applyBorder="1" applyAlignment="1">
      <alignment horizontal="center" vertical="center" wrapText="1"/>
    </xf>
    <xf numFmtId="0" fontId="32" fillId="27" borderId="24" xfId="0" applyFont="1" applyFill="1" applyBorder="1" applyAlignment="1">
      <alignment horizontal="center" vertical="center" wrapText="1"/>
    </xf>
    <xf numFmtId="0" fontId="32" fillId="27" borderId="25" xfId="0" applyFont="1" applyFill="1" applyBorder="1" applyAlignment="1">
      <alignment horizontal="center" vertical="center" wrapText="1"/>
    </xf>
    <xf numFmtId="0" fontId="33" fillId="27" borderId="15" xfId="0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vertical="center"/>
    </xf>
    <xf numFmtId="0" fontId="33" fillId="27" borderId="17" xfId="0" applyFont="1" applyFill="1" applyBorder="1" applyAlignment="1">
      <alignment vertical="center"/>
    </xf>
    <xf numFmtId="0" fontId="33" fillId="27" borderId="10" xfId="0" applyFont="1" applyFill="1" applyBorder="1" applyAlignment="1">
      <alignment horizontal="center" vertical="center"/>
    </xf>
    <xf numFmtId="3" fontId="33" fillId="27" borderId="15" xfId="28" applyNumberFormat="1" applyFont="1" applyFill="1" applyBorder="1" applyAlignment="1">
      <alignment vertical="center"/>
    </xf>
    <xf numFmtId="49" fontId="33" fillId="27" borderId="15" xfId="0" applyNumberFormat="1" applyFont="1" applyFill="1" applyBorder="1" applyAlignment="1">
      <alignment vertical="center"/>
    </xf>
    <xf numFmtId="0" fontId="33" fillId="27" borderId="15" xfId="0" applyFont="1" applyFill="1" applyBorder="1" applyAlignment="1">
      <alignment vertical="center" wrapText="1"/>
    </xf>
    <xf numFmtId="0" fontId="33" fillId="27" borderId="15" xfId="0" applyFont="1" applyFill="1" applyBorder="1" applyAlignment="1">
      <alignment horizontal="center" vertical="center" wrapText="1"/>
    </xf>
    <xf numFmtId="0" fontId="33" fillId="27" borderId="18" xfId="0" applyFont="1" applyFill="1" applyBorder="1" applyAlignment="1">
      <alignment vertical="center"/>
    </xf>
    <xf numFmtId="0" fontId="33" fillId="27" borderId="19" xfId="0" applyFont="1" applyFill="1" applyBorder="1" applyAlignment="1">
      <alignment vertical="center"/>
    </xf>
    <xf numFmtId="14" fontId="33" fillId="27" borderId="10" xfId="0" applyNumberFormat="1" applyFont="1" applyFill="1" applyBorder="1" applyAlignment="1">
      <alignment horizontal="center" vertical="center"/>
    </xf>
    <xf numFmtId="3" fontId="33" fillId="27" borderId="10" xfId="28" applyNumberFormat="1" applyFont="1" applyFill="1" applyBorder="1" applyAlignment="1">
      <alignment vertical="center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vertical="center"/>
    </xf>
    <xf numFmtId="0" fontId="33" fillId="27" borderId="10" xfId="0" applyFont="1" applyFill="1" applyBorder="1" applyAlignment="1">
      <alignment vertical="center" wrapText="1"/>
    </xf>
    <xf numFmtId="0" fontId="33" fillId="27" borderId="10" xfId="0" applyFont="1" applyFill="1" applyBorder="1" applyAlignment="1">
      <alignment horizontal="center" vertical="center" wrapText="1"/>
    </xf>
    <xf numFmtId="0" fontId="33" fillId="27" borderId="21" xfId="0" applyFont="1" applyFill="1" applyBorder="1" applyAlignment="1">
      <alignment horizontal="center" vertical="center" wrapText="1"/>
    </xf>
    <xf numFmtId="0" fontId="1" fillId="27" borderId="14" xfId="0" applyFont="1" applyFill="1" applyBorder="1" applyAlignment="1">
      <alignment horizontal="center" vertical="center"/>
    </xf>
    <xf numFmtId="0" fontId="1" fillId="27" borderId="14" xfId="0" applyFont="1" applyFill="1" applyBorder="1" applyAlignment="1">
      <alignment horizontal="left" vertical="center"/>
    </xf>
    <xf numFmtId="0" fontId="1" fillId="27" borderId="26" xfId="0" applyFont="1" applyFill="1" applyBorder="1" applyAlignment="1">
      <alignment vertical="center"/>
    </xf>
    <xf numFmtId="0" fontId="1" fillId="27" borderId="27" xfId="0" applyFont="1" applyFill="1" applyBorder="1" applyAlignment="1">
      <alignment vertical="center"/>
    </xf>
    <xf numFmtId="3" fontId="1" fillId="27" borderId="14" xfId="0" applyNumberFormat="1" applyFont="1" applyFill="1" applyBorder="1" applyAlignment="1">
      <alignment vertical="center"/>
    </xf>
    <xf numFmtId="0" fontId="1" fillId="27" borderId="14" xfId="0" applyFont="1" applyFill="1" applyBorder="1" applyAlignment="1">
      <alignment vertical="center"/>
    </xf>
    <xf numFmtId="49" fontId="1" fillId="27" borderId="14" xfId="0" applyNumberFormat="1" applyFont="1" applyFill="1" applyBorder="1" applyAlignment="1">
      <alignment vertical="center"/>
    </xf>
    <xf numFmtId="0" fontId="1" fillId="27" borderId="14" xfId="0" applyFont="1" applyFill="1" applyBorder="1" applyAlignment="1">
      <alignment vertical="center" wrapText="1"/>
    </xf>
    <xf numFmtId="0" fontId="33" fillId="27" borderId="14" xfId="0" applyFont="1" applyFill="1" applyBorder="1" applyAlignment="1">
      <alignment horizontal="center" vertical="center" wrapText="1"/>
    </xf>
    <xf numFmtId="0" fontId="33" fillId="27" borderId="0" xfId="0" applyFont="1" applyFill="1" applyAlignment="1">
      <alignment horizontal="center" vertical="center" wrapText="1"/>
    </xf>
    <xf numFmtId="0" fontId="33" fillId="27" borderId="11" xfId="0" applyFont="1" applyFill="1" applyBorder="1" applyAlignment="1">
      <alignment horizontal="center" vertical="center"/>
    </xf>
    <xf numFmtId="0" fontId="33" fillId="27" borderId="11" xfId="0" applyFont="1" applyFill="1" applyBorder="1" applyAlignment="1">
      <alignment horizontal="left" vertical="center"/>
    </xf>
    <xf numFmtId="3" fontId="32" fillId="27" borderId="11" xfId="28" applyNumberFormat="1" applyFont="1" applyFill="1" applyBorder="1" applyAlignment="1">
      <alignment horizontal="center" vertical="center"/>
    </xf>
    <xf numFmtId="3" fontId="33" fillId="27" borderId="11" xfId="0" applyNumberFormat="1" applyFont="1" applyFill="1" applyBorder="1" applyAlignment="1">
      <alignment vertical="center"/>
    </xf>
    <xf numFmtId="3" fontId="32" fillId="27" borderId="11" xfId="28" applyNumberFormat="1" applyFont="1" applyFill="1" applyBorder="1" applyAlignment="1">
      <alignment vertical="center"/>
    </xf>
    <xf numFmtId="0" fontId="33" fillId="27" borderId="11" xfId="0" applyFont="1" applyFill="1" applyBorder="1" applyAlignment="1">
      <alignment vertical="center"/>
    </xf>
    <xf numFmtId="49" fontId="33" fillId="27" borderId="11" xfId="0" applyNumberFormat="1" applyFont="1" applyFill="1" applyBorder="1" applyAlignment="1">
      <alignment vertical="center"/>
    </xf>
    <xf numFmtId="0" fontId="33" fillId="27" borderId="11" xfId="0" applyFont="1" applyFill="1" applyBorder="1" applyAlignment="1">
      <alignment vertical="center" wrapText="1"/>
    </xf>
    <xf numFmtId="0" fontId="33" fillId="27" borderId="11" xfId="0" applyFont="1" applyFill="1" applyBorder="1" applyAlignment="1">
      <alignment horizontal="center" vertical="center" wrapText="1"/>
    </xf>
    <xf numFmtId="0" fontId="33" fillId="27" borderId="0" xfId="0" applyFont="1" applyFill="1" applyAlignment="1">
      <alignment horizontal="center" vertical="center"/>
    </xf>
    <xf numFmtId="0" fontId="33" fillId="27" borderId="0" xfId="0" applyFont="1" applyFill="1" applyAlignment="1">
      <alignment horizontal="left" vertical="center"/>
    </xf>
    <xf numFmtId="3" fontId="32" fillId="27" borderId="0" xfId="28" applyNumberFormat="1" applyFont="1" applyFill="1" applyBorder="1" applyAlignment="1">
      <alignment horizontal="center" vertical="center"/>
    </xf>
    <xf numFmtId="164" fontId="32" fillId="27" borderId="0" xfId="28" applyNumberFormat="1" applyFont="1" applyFill="1" applyBorder="1" applyAlignment="1">
      <alignment vertical="center"/>
    </xf>
    <xf numFmtId="49" fontId="33" fillId="27" borderId="0" xfId="0" applyNumberFormat="1" applyFont="1" applyFill="1" applyAlignment="1">
      <alignment vertical="center"/>
    </xf>
    <xf numFmtId="0" fontId="33" fillId="27" borderId="0" xfId="0" applyFont="1" applyFill="1" applyAlignment="1">
      <alignment vertical="center" wrapText="1"/>
    </xf>
    <xf numFmtId="0" fontId="32" fillId="27" borderId="0" xfId="0" applyFont="1" applyFill="1" applyAlignment="1">
      <alignment horizontal="left" vertical="center"/>
    </xf>
    <xf numFmtId="3" fontId="32" fillId="27" borderId="0" xfId="28" applyNumberFormat="1" applyFont="1" applyFill="1" applyBorder="1" applyAlignment="1">
      <alignment vertical="center"/>
    </xf>
    <xf numFmtId="3" fontId="39" fillId="27" borderId="0" xfId="0" applyNumberFormat="1" applyFont="1" applyFill="1" applyAlignment="1">
      <alignment horizontal="right" vertical="center"/>
    </xf>
    <xf numFmtId="0" fontId="40" fillId="27" borderId="0" xfId="0" applyFont="1" applyFill="1" applyAlignment="1">
      <alignment vertical="center"/>
    </xf>
    <xf numFmtId="0" fontId="8" fillId="27" borderId="0" xfId="0" applyFont="1" applyFill="1" applyAlignment="1">
      <alignment horizontal="left" vertical="center"/>
    </xf>
    <xf numFmtId="0" fontId="6" fillId="27" borderId="0" xfId="0" applyFont="1" applyFill="1" applyAlignment="1">
      <alignment horizontal="center" vertical="center" wrapText="1"/>
    </xf>
    <xf numFmtId="0" fontId="40" fillId="27" borderId="0" xfId="0" applyFont="1" applyFill="1" applyAlignment="1">
      <alignment horizontal="left" vertical="center"/>
    </xf>
    <xf numFmtId="0" fontId="4" fillId="27" borderId="0" xfId="0" applyFont="1" applyFill="1" applyAlignment="1">
      <alignment horizontal="center" vertical="center"/>
    </xf>
    <xf numFmtId="0" fontId="4" fillId="27" borderId="11" xfId="0" applyFont="1" applyFill="1" applyBorder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3" fillId="27" borderId="0" xfId="0" applyFont="1" applyFill="1" applyAlignment="1">
      <alignment horizontal="center" vertical="center"/>
    </xf>
    <xf numFmtId="0" fontId="7" fillId="27" borderId="0" xfId="0" applyFont="1" applyFill="1" applyAlignment="1">
      <alignment horizontal="center" vertical="center" wrapText="1"/>
    </xf>
    <xf numFmtId="0" fontId="7" fillId="27" borderId="0" xfId="0" applyFont="1" applyFill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0" fontId="32" fillId="27" borderId="11" xfId="0" applyFont="1" applyFill="1" applyBorder="1" applyAlignment="1">
      <alignment horizontal="center" vertical="center" wrapText="1"/>
    </xf>
    <xf numFmtId="0" fontId="4" fillId="27" borderId="0" xfId="0" applyFont="1" applyFill="1" applyAlignment="1">
      <alignment horizontal="right" vertical="center"/>
    </xf>
    <xf numFmtId="0" fontId="32" fillId="27" borderId="12" xfId="0" applyFont="1" applyFill="1" applyBorder="1" applyAlignment="1">
      <alignment horizontal="center" vertical="center" wrapText="1"/>
    </xf>
    <xf numFmtId="0" fontId="32" fillId="27" borderId="13" xfId="0" applyFont="1" applyFill="1" applyBorder="1" applyAlignment="1">
      <alignment horizontal="center" vertical="center"/>
    </xf>
    <xf numFmtId="0" fontId="32" fillId="27" borderId="11" xfId="0" applyFont="1" applyFill="1" applyBorder="1" applyAlignment="1">
      <alignment horizontal="center" vertical="center"/>
    </xf>
    <xf numFmtId="49" fontId="32" fillId="27" borderId="11" xfId="0" applyNumberFormat="1" applyFont="1" applyFill="1" applyBorder="1" applyAlignment="1">
      <alignment horizontal="center" vertical="center" wrapText="1"/>
    </xf>
    <xf numFmtId="0" fontId="32" fillId="27" borderId="12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0" fontId="32" fillId="27" borderId="28" xfId="0" applyFont="1" applyFill="1" applyBorder="1" applyAlignment="1">
      <alignment horizontal="center" vertical="center"/>
    </xf>
    <xf numFmtId="0" fontId="3" fillId="27" borderId="18" xfId="0" applyFont="1" applyFill="1" applyBorder="1" applyAlignment="1">
      <alignment vertical="center"/>
    </xf>
    <xf numFmtId="0" fontId="3" fillId="27" borderId="19" xfId="0" applyFont="1" applyFill="1" applyBorder="1" applyAlignment="1">
      <alignment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 xr:uid="{112C365B-2FE3-42C4-8970-D6E433BD3434}"/>
    <cellStyle name="Normal_01_Vuot_gio_Ky_I_2016_2017" xfId="39" xr:uid="{C4274305-5D09-4D98-99D8-B3D41D6075EF}"/>
    <cellStyle name="Normal_Dichso" xfId="40" xr:uid="{5B0E2854-4B5B-49BD-939E-AF23C5E4C6C3}"/>
    <cellStyle name="Normal_DocSoUnicode" xfId="41" xr:uid="{8AC3B5F3-FA7E-4208-A09E-73F3F5B946AE}"/>
    <cellStyle name="Normal_Lenh_chi_VietinBank" xfId="42" xr:uid="{74BD1655-1C08-401A-A07A-97A833BBC13E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4708-7A9C-4AB9-B2DD-CC26566D8F76}">
  <dimension ref="A2:C18"/>
  <sheetViews>
    <sheetView workbookViewId="0">
      <selection activeCell="D18" sqref="D18"/>
    </sheetView>
  </sheetViews>
  <sheetFormatPr defaultRowHeight="15.6"/>
  <cols>
    <col min="1" max="1" width="3.5" bestFit="1" customWidth="1"/>
    <col min="2" max="2" width="6.3984375" bestFit="1" customWidth="1"/>
    <col min="3" max="3" width="23.8984375" bestFit="1" customWidth="1"/>
    <col min="5" max="5" width="11.59765625" bestFit="1" customWidth="1"/>
    <col min="7" max="7" width="9.59765625" customWidth="1"/>
  </cols>
  <sheetData>
    <row r="2" spans="1:3">
      <c r="A2" t="s">
        <v>43</v>
      </c>
      <c r="B2" t="s">
        <v>44</v>
      </c>
      <c r="C2" t="s">
        <v>45</v>
      </c>
    </row>
    <row r="3" spans="1:3">
      <c r="A3" s="26" t="s">
        <v>46</v>
      </c>
      <c r="B3" s="27">
        <v>1</v>
      </c>
      <c r="C3" s="27" t="s">
        <v>205</v>
      </c>
    </row>
    <row r="4" spans="1:3">
      <c r="A4" s="26" t="s">
        <v>47</v>
      </c>
      <c r="B4" s="27">
        <v>2</v>
      </c>
      <c r="C4" s="27" t="s">
        <v>206</v>
      </c>
    </row>
    <row r="5" spans="1:3">
      <c r="A5" s="26" t="s">
        <v>48</v>
      </c>
      <c r="B5" s="27">
        <v>3</v>
      </c>
      <c r="C5" s="27" t="s">
        <v>3</v>
      </c>
    </row>
    <row r="6" spans="1:3">
      <c r="A6" s="26" t="s">
        <v>4</v>
      </c>
      <c r="B6" s="27">
        <v>4</v>
      </c>
      <c r="C6" s="27" t="s">
        <v>212</v>
      </c>
    </row>
    <row r="7" spans="1:3">
      <c r="A7" s="26" t="s">
        <v>49</v>
      </c>
      <c r="B7" s="27">
        <v>5</v>
      </c>
      <c r="C7" s="27" t="s">
        <v>209</v>
      </c>
    </row>
    <row r="8" spans="1:3">
      <c r="A8" s="26" t="s">
        <v>50</v>
      </c>
      <c r="B8" s="27">
        <v>6</v>
      </c>
      <c r="C8" s="27" t="s">
        <v>216</v>
      </c>
    </row>
    <row r="9" spans="1:3">
      <c r="A9" s="26" t="s">
        <v>51</v>
      </c>
      <c r="B9" s="27">
        <v>7</v>
      </c>
      <c r="C9" s="27" t="s">
        <v>52</v>
      </c>
    </row>
    <row r="10" spans="1:3">
      <c r="A10" s="26" t="s">
        <v>53</v>
      </c>
      <c r="B10" s="27">
        <v>8</v>
      </c>
      <c r="C10" s="27" t="s">
        <v>211</v>
      </c>
    </row>
    <row r="11" spans="1:3">
      <c r="A11" s="26" t="s">
        <v>54</v>
      </c>
      <c r="B11" s="27">
        <v>9</v>
      </c>
      <c r="C11" s="27" t="s">
        <v>207</v>
      </c>
    </row>
    <row r="12" spans="1:3">
      <c r="A12" s="26" t="s">
        <v>55</v>
      </c>
      <c r="B12" s="27">
        <v>10</v>
      </c>
      <c r="C12" s="27" t="s">
        <v>56</v>
      </c>
    </row>
    <row r="13" spans="1:3">
      <c r="A13" s="26" t="s">
        <v>57</v>
      </c>
      <c r="B13" s="27">
        <v>11</v>
      </c>
      <c r="C13" s="27" t="s">
        <v>208</v>
      </c>
    </row>
    <row r="14" spans="1:3">
      <c r="A14" s="26" t="s">
        <v>58</v>
      </c>
      <c r="B14" s="27">
        <v>12</v>
      </c>
      <c r="C14" s="27" t="s">
        <v>210</v>
      </c>
    </row>
    <row r="15" spans="1:3">
      <c r="A15" s="26" t="s">
        <v>2</v>
      </c>
      <c r="B15" s="27">
        <v>13</v>
      </c>
      <c r="C15" s="27" t="s">
        <v>3</v>
      </c>
    </row>
    <row r="16" spans="1:3">
      <c r="A16" s="26" t="s">
        <v>59</v>
      </c>
      <c r="B16" s="27">
        <v>14</v>
      </c>
      <c r="C16" s="27" t="s">
        <v>213</v>
      </c>
    </row>
    <row r="17" spans="1:3">
      <c r="A17" s="26" t="s">
        <v>60</v>
      </c>
      <c r="B17" s="27">
        <v>20</v>
      </c>
      <c r="C17" s="27" t="s">
        <v>61</v>
      </c>
    </row>
    <row r="18" spans="1:3">
      <c r="A18" s="26" t="s">
        <v>62</v>
      </c>
      <c r="B18" s="27">
        <v>33</v>
      </c>
      <c r="C18" s="27" t="s">
        <v>63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01C1-AD7F-47FA-919A-7046205BF016}">
  <dimension ref="A1:CK27"/>
  <sheetViews>
    <sheetView showZeros="0" workbookViewId="0">
      <selection activeCell="C8" sqref="C8"/>
    </sheetView>
  </sheetViews>
  <sheetFormatPr defaultColWidth="9" defaultRowHeight="13.8"/>
  <cols>
    <col min="1" max="1" width="9" style="14"/>
    <col min="2" max="2" width="16.8984375" style="15" bestFit="1" customWidth="1"/>
    <col min="3" max="3" width="9" style="15"/>
    <col min="4" max="4" width="9" style="14"/>
    <col min="5" max="9" width="9" style="15"/>
    <col min="10" max="12" width="9" style="14"/>
    <col min="13" max="13" width="9" style="16"/>
    <col min="14" max="18" width="9" style="14"/>
    <col min="19" max="31" width="9" style="15"/>
    <col min="32" max="32" width="9" style="17"/>
    <col min="33" max="49" width="9" style="15"/>
    <col min="50" max="51" width="9" style="14"/>
    <col min="52" max="53" width="9" style="18"/>
    <col min="54" max="54" width="9" style="14"/>
    <col min="55" max="55" width="9" style="18"/>
    <col min="56" max="60" width="9" style="14"/>
    <col min="61" max="62" width="9" style="19"/>
    <col min="63" max="84" width="9" style="14"/>
    <col min="85" max="85" width="9" style="19"/>
    <col min="86" max="87" width="9" style="14"/>
    <col min="88" max="88" width="9" style="19"/>
    <col min="89" max="89" width="9" style="14"/>
    <col min="90" max="16384" width="9" style="15"/>
  </cols>
  <sheetData>
    <row r="1" spans="2:15" s="6" customFormat="1" ht="16.8">
      <c r="B1" s="3">
        <f>'DS_Chi tiet'!I86</f>
        <v>58800000</v>
      </c>
      <c r="C1" s="4" t="str">
        <f>RIGHT("000000000000"&amp;ROUND(B1,0),12)</f>
        <v>000058800000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5">
        <v>6</v>
      </c>
      <c r="J1" s="5">
        <v>7</v>
      </c>
      <c r="K1" s="5">
        <v>8</v>
      </c>
      <c r="L1" s="5">
        <v>9</v>
      </c>
      <c r="M1" s="5">
        <v>10</v>
      </c>
      <c r="N1" s="5">
        <v>11</v>
      </c>
      <c r="O1" s="5">
        <v>12</v>
      </c>
    </row>
    <row r="2" spans="2:15" s="6" customFormat="1" ht="26.4">
      <c r="B2" s="7" t="s">
        <v>183</v>
      </c>
      <c r="C2" s="8"/>
      <c r="D2" s="9">
        <f>VALUE(MID(C1,D1,1))</f>
        <v>0</v>
      </c>
      <c r="E2" s="9">
        <f>VALUE(MID(C1,E1,1))</f>
        <v>0</v>
      </c>
      <c r="F2" s="9">
        <f>VALUE(MID(C1,F1,1))</f>
        <v>0</v>
      </c>
      <c r="G2" s="9">
        <f>VALUE(MID(C1,G1,1))</f>
        <v>0</v>
      </c>
      <c r="H2" s="9">
        <f>VALUE(MID(C1,H1,1))</f>
        <v>5</v>
      </c>
      <c r="I2" s="9">
        <f>VALUE(MID(C1,I1,1))</f>
        <v>8</v>
      </c>
      <c r="J2" s="9">
        <f>VALUE(MID(C1,J1,1))</f>
        <v>8</v>
      </c>
      <c r="K2" s="9">
        <f>VALUE(MID(C1,K1,1))</f>
        <v>0</v>
      </c>
      <c r="L2" s="9">
        <f>VALUE(MID(C1,L1,1))</f>
        <v>0</v>
      </c>
      <c r="M2" s="9">
        <f>VALUE(MID(C1,M1,1))</f>
        <v>0</v>
      </c>
      <c r="N2" s="9">
        <f>VALUE(MID(C1,N1,1))</f>
        <v>0</v>
      </c>
      <c r="O2" s="9">
        <f>VALUE(MID(C1,O1,1))</f>
        <v>0</v>
      </c>
    </row>
    <row r="3" spans="2:15" s="6" customFormat="1" ht="16.8">
      <c r="B3" s="10"/>
      <c r="C3" s="8"/>
      <c r="D3" s="9">
        <f>SUM(D2:D2)</f>
        <v>0</v>
      </c>
      <c r="E3" s="9">
        <f>SUM(D2:E2)</f>
        <v>0</v>
      </c>
      <c r="F3" s="9">
        <f>SUM(D2:F2)</f>
        <v>0</v>
      </c>
      <c r="G3" s="9">
        <f>SUM(G2:G2)</f>
        <v>0</v>
      </c>
      <c r="H3" s="9">
        <f>SUM(G2:H2)</f>
        <v>5</v>
      </c>
      <c r="I3" s="9">
        <f>SUM(G2:I2)</f>
        <v>13</v>
      </c>
      <c r="J3" s="9">
        <f>SUM(J2:J2)</f>
        <v>8</v>
      </c>
      <c r="K3" s="9">
        <f>SUM(J2:K2)</f>
        <v>8</v>
      </c>
      <c r="L3" s="9">
        <f>SUM(J2:L2)</f>
        <v>8</v>
      </c>
      <c r="M3" s="9">
        <f>SUM(M2:M2)</f>
        <v>0</v>
      </c>
      <c r="N3" s="9">
        <f>SUM(M2:N2)</f>
        <v>0</v>
      </c>
      <c r="O3" s="9">
        <f>SUM(M2:O2)</f>
        <v>0</v>
      </c>
    </row>
    <row r="4" spans="2:15" s="6" customFormat="1" ht="16.8">
      <c r="B4" s="11"/>
      <c r="C4" s="8"/>
      <c r="D4" s="12" t="str">
        <f>IF(D2=0,"",CHOOSE(D2,"một","hai","ba","bốn","năm","sáu","bảy","tám","chín"))</f>
        <v/>
      </c>
      <c r="E4" s="12" t="str">
        <f>IF(E2=0,IF(AND(D2&lt;&gt;0,F2&lt;&gt;0),"lẻ",""),CHOOSE(E2,"mười ","hai","ba","bốn","năm","sáu","bảy","tám","chín"))</f>
        <v/>
      </c>
      <c r="F4" s="12" t="str">
        <f>IF(F2=0,"",CHOOSE(F2,IF(E2&gt;1,"mốt","một"),"hai","ba","bốn",IF(E2=0,"năm","lăm"),"sáu","bảy","tám","chín"))</f>
        <v/>
      </c>
      <c r="G4" s="12" t="str">
        <f>IF(G2=0,"",CHOOSE(G2,"một","hai","ba","bốn","năm","sáu","bảy","tám","chín"))</f>
        <v/>
      </c>
      <c r="H4" s="12" t="str">
        <f>IF(H2=0,IF(AND(G2&lt;&gt;0,I2&lt;&gt;0),"lẻ",""),CHOOSE(H2,"mười","hai","ba","bốn","năm","sáu","bảy","tám","chín"))</f>
        <v>năm</v>
      </c>
      <c r="I4" s="12" t="str">
        <f>IF(I2=0,"",CHOOSE(I2,IF(H2&gt;1,"mốt","một"),"hai","ba","bốn",IF(H2=0,"năm","lăm"),"sáu","bảy","tám","chín"))</f>
        <v>tám</v>
      </c>
      <c r="J4" s="12" t="str">
        <f>IF(J2=0,"",CHOOSE(J2,"một","hai","ba","bốn","năm","sáu","bảy","tám","chín"))</f>
        <v>tám</v>
      </c>
      <c r="K4" s="12" t="str">
        <f>IF(K2=0,IF(AND(J2&lt;&gt;0,L2&lt;&gt;0),"lẻ",""),CHOOSE(K2,"mười","hai","ba","bốn","năm","sáu","bảy","tám","chín"))</f>
        <v/>
      </c>
      <c r="L4" s="12" t="str">
        <f>IF(L2=0,"",CHOOSE(L2,IF(K2&gt;1,"mốt","một"),"hai","ba","bốn",IF(K2=0,"năm","lăm"),"sáu","bảy","tám","chín"))</f>
        <v/>
      </c>
      <c r="M4" s="9" t="str">
        <f>IF(M2=0,"",CHOOSE(M2,"một","hai","ba","bốn","năm","sáu","bảy","tám","chín"))</f>
        <v/>
      </c>
      <c r="N4" s="13" t="str">
        <f>IF(N2=0,IF(AND(M2&lt;&gt;0,O2&lt;&gt;0),"lẻ",""),CHOOSE(N2,"một","hai","ba","bốn","năm","sáu","bảy","tám","chín"))</f>
        <v/>
      </c>
      <c r="O4" s="13" t="str">
        <f>IF(O2=0,"",CHOOSE(O2,IF(N2&gt;1,"một","một"),"hai","ba","bốn",IF(N2=0,"năm","lăm"),"sáu","bảy","tám","chín"))</f>
        <v/>
      </c>
    </row>
    <row r="5" spans="2:15" s="6" customFormat="1" ht="16.8">
      <c r="B5" s="10"/>
      <c r="C5" s="8"/>
      <c r="D5" s="13" t="str">
        <f>IF(D2=0,"","trăm")</f>
        <v/>
      </c>
      <c r="E5" s="13" t="str">
        <f>IF(E2=0,"",IF(E2=1,"","mươi"))</f>
        <v/>
      </c>
      <c r="F5" s="13" t="str">
        <f>IF(AND(F2=0,F3=0),"","tỷ")</f>
        <v/>
      </c>
      <c r="G5" s="13" t="str">
        <f>IF(G2=0,"","trăm")</f>
        <v/>
      </c>
      <c r="H5" s="13" t="str">
        <f>IF(H2=0,"",IF(H2=1,"","mươi"))</f>
        <v>mươi</v>
      </c>
      <c r="I5" s="13" t="str">
        <f>IF(AND(I2=0,I3=0),"","triệu")</f>
        <v>triệu</v>
      </c>
      <c r="J5" s="13" t="str">
        <f>IF(J2=0,"","trăm")</f>
        <v>trăm</v>
      </c>
      <c r="K5" s="13" t="str">
        <f>IF(K2=0,"",IF(K2=1,"","mươi"))</f>
        <v/>
      </c>
      <c r="L5" s="13" t="str">
        <f>IF(AND(L2=0,L3=0),"","ngàn")</f>
        <v>ngàn</v>
      </c>
      <c r="M5" s="13" t="str">
        <f>IF(M2=0,"","trăm")</f>
        <v/>
      </c>
      <c r="N5" s="13" t="str">
        <f>IF(N2=0,"",IF(N2=1,"","mươi"))</f>
        <v/>
      </c>
      <c r="O5" s="13" t="s">
        <v>184</v>
      </c>
    </row>
    <row r="6" spans="2:15" s="6" customFormat="1" ht="16.8">
      <c r="B6" s="10"/>
      <c r="C6" s="9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Năm mươi tám triệu tám trăm ngàn đồng./.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2:15" s="6" customFormat="1" ht="16.8">
      <c r="B8" s="3">
        <f>'Tong hop'!E58</f>
        <v>58800000</v>
      </c>
      <c r="C8" s="4" t="str">
        <f>RIGHT("000000000000"&amp;ROUND(B8,0),12)</f>
        <v>000058800000</v>
      </c>
      <c r="D8" s="5">
        <v>1</v>
      </c>
      <c r="E8" s="5">
        <v>2</v>
      </c>
      <c r="F8" s="5">
        <v>3</v>
      </c>
      <c r="G8" s="5">
        <v>4</v>
      </c>
      <c r="H8" s="5">
        <v>5</v>
      </c>
      <c r="I8" s="5">
        <v>6</v>
      </c>
      <c r="J8" s="5">
        <v>7</v>
      </c>
      <c r="K8" s="5">
        <v>8</v>
      </c>
      <c r="L8" s="5">
        <v>9</v>
      </c>
      <c r="M8" s="5">
        <v>10</v>
      </c>
      <c r="N8" s="5">
        <v>11</v>
      </c>
      <c r="O8" s="5">
        <v>12</v>
      </c>
    </row>
    <row r="9" spans="2:15" s="6" customFormat="1" ht="26.4">
      <c r="B9" s="7" t="s">
        <v>183</v>
      </c>
      <c r="C9" s="8"/>
      <c r="D9" s="9">
        <f>VALUE(MID(C8,D8,1))</f>
        <v>0</v>
      </c>
      <c r="E9" s="9">
        <f>VALUE(MID(C8,E8,1))</f>
        <v>0</v>
      </c>
      <c r="F9" s="9">
        <f>VALUE(MID(C8,F8,1))</f>
        <v>0</v>
      </c>
      <c r="G9" s="9">
        <f>VALUE(MID(C8,G8,1))</f>
        <v>0</v>
      </c>
      <c r="H9" s="9">
        <f>VALUE(MID(C8,H8,1))</f>
        <v>5</v>
      </c>
      <c r="I9" s="9">
        <f>VALUE(MID(C8,I8,1))</f>
        <v>8</v>
      </c>
      <c r="J9" s="9">
        <f>VALUE(MID(C8,J8,1))</f>
        <v>8</v>
      </c>
      <c r="K9" s="9">
        <f>VALUE(MID(C8,K8,1))</f>
        <v>0</v>
      </c>
      <c r="L9" s="9">
        <f>VALUE(MID(C8,L8,1))</f>
        <v>0</v>
      </c>
      <c r="M9" s="9">
        <f>VALUE(MID(C8,M8,1))</f>
        <v>0</v>
      </c>
      <c r="N9" s="9">
        <f>VALUE(MID(C8,N8,1))</f>
        <v>0</v>
      </c>
      <c r="O9" s="9">
        <f>VALUE(MID(C8,O8,1))</f>
        <v>0</v>
      </c>
    </row>
    <row r="10" spans="2:15" s="6" customFormat="1" ht="16.8">
      <c r="B10" s="10"/>
      <c r="C10" s="8"/>
      <c r="D10" s="9">
        <f>SUM(D9:D9)</f>
        <v>0</v>
      </c>
      <c r="E10" s="9">
        <f>SUM(D9:E9)</f>
        <v>0</v>
      </c>
      <c r="F10" s="9">
        <f>SUM(D9:F9)</f>
        <v>0</v>
      </c>
      <c r="G10" s="9">
        <f>SUM(G9:G9)</f>
        <v>0</v>
      </c>
      <c r="H10" s="9">
        <f>SUM(G9:H9)</f>
        <v>5</v>
      </c>
      <c r="I10" s="9">
        <f>SUM(G9:I9)</f>
        <v>13</v>
      </c>
      <c r="J10" s="9">
        <f>SUM(J9:J9)</f>
        <v>8</v>
      </c>
      <c r="K10" s="9">
        <f>SUM(J9:K9)</f>
        <v>8</v>
      </c>
      <c r="L10" s="9">
        <f>SUM(J9:L9)</f>
        <v>8</v>
      </c>
      <c r="M10" s="9">
        <f>SUM(M9:M9)</f>
        <v>0</v>
      </c>
      <c r="N10" s="9">
        <f>SUM(M9:N9)</f>
        <v>0</v>
      </c>
      <c r="O10" s="9">
        <f>SUM(M9:O9)</f>
        <v>0</v>
      </c>
    </row>
    <row r="11" spans="2:15" s="6" customFormat="1" ht="16.8">
      <c r="B11" s="11"/>
      <c r="C11" s="8"/>
      <c r="D11" s="12" t="str">
        <f>IF(D9=0,"",CHOOSE(D9,"một","hai","ba","bốn","năm","sáu","bảy","tám","chín"))</f>
        <v/>
      </c>
      <c r="E11" s="12" t="str">
        <f>IF(E9=0,IF(AND(D9&lt;&gt;0,F9&lt;&gt;0),"lẻ",""),CHOOSE(E9,"mười ","hai","ba","bốn","năm","sáu","bảy","tám","chín"))</f>
        <v/>
      </c>
      <c r="F11" s="12" t="str">
        <f>IF(F9=0,"",CHOOSE(F9,IF(E9&gt;1,"mốt","một"),"hai","ba","bốn",IF(E9=0,"năm","lăm"),"sáu","bảy","tám","chín"))</f>
        <v/>
      </c>
      <c r="G11" s="12" t="str">
        <f>IF(G9=0,"",CHOOSE(G9,"một","hai","ba","bốn","năm","sáu","bảy","tám","chín"))</f>
        <v/>
      </c>
      <c r="H11" s="12" t="str">
        <f>IF(H9=0,IF(AND(G9&lt;&gt;0,I9&lt;&gt;0),"lẻ",""),CHOOSE(H9,"mười","hai","ba","bốn","năm","sáu","bảy","tám","chín"))</f>
        <v>năm</v>
      </c>
      <c r="I11" s="12" t="str">
        <f>IF(I9=0,"",CHOOSE(I9,IF(H9&gt;1,"mốt","một"),"hai","ba","bốn",IF(H9=0,"năm","lăm"),"sáu","bảy","tám","chín"))</f>
        <v>tám</v>
      </c>
      <c r="J11" s="12" t="str">
        <f>IF(J9=0,"",CHOOSE(J9,"một","hai","ba","bốn","năm","sáu","bảy","tám","chín"))</f>
        <v>tám</v>
      </c>
      <c r="K11" s="12" t="str">
        <f>IF(K9=0,IF(AND(J9&lt;&gt;0,L9&lt;&gt;0),"lẻ",""),CHOOSE(K9,"mười","hai","ba","bốn","năm","sáu","bảy","tám","chín"))</f>
        <v/>
      </c>
      <c r="L11" s="12" t="str">
        <f>IF(L9=0,"",CHOOSE(L9,IF(K9&gt;1,"mốt","một"),"hai","ba","bốn",IF(K9=0,"năm","lăm"),"sáu","bảy","tám","chín"))</f>
        <v/>
      </c>
      <c r="M11" s="9" t="str">
        <f>IF(M9=0,"",CHOOSE(M9,"một","hai","ba","bốn","năm","sáu","bảy","tám","chín"))</f>
        <v/>
      </c>
      <c r="N11" s="13" t="str">
        <f>IF(N9=0,IF(AND(M9&lt;&gt;0,O9&lt;&gt;0),"lẻ",""),CHOOSE(N9,"một","hai","ba","bốn","năm","sáu","bảy","tám","chín"))</f>
        <v/>
      </c>
      <c r="O11" s="13" t="str">
        <f>IF(O9=0,"",CHOOSE(O9,IF(N9&gt;1,"một","một"),"hai","ba","bốn",IF(N9=0,"năm","lăm"),"sáu","bảy","tám","chín"))</f>
        <v/>
      </c>
    </row>
    <row r="12" spans="2:15" s="6" customFormat="1" ht="16.8">
      <c r="B12" s="10"/>
      <c r="C12" s="8"/>
      <c r="D12" s="13" t="str">
        <f>IF(D9=0,"","trăm")</f>
        <v/>
      </c>
      <c r="E12" s="13" t="str">
        <f>IF(E9=0,"",IF(E9=1,"","mươi"))</f>
        <v/>
      </c>
      <c r="F12" s="13" t="str">
        <f>IF(AND(F9=0,F10=0),"","tỷ")</f>
        <v/>
      </c>
      <c r="G12" s="13" t="str">
        <f>IF(G9=0,"","trăm")</f>
        <v/>
      </c>
      <c r="H12" s="13" t="str">
        <f>IF(H9=0,"",IF(H9=1,"","mươi"))</f>
        <v>mươi</v>
      </c>
      <c r="I12" s="13" t="str">
        <f>IF(AND(I9=0,I10=0),"","triệu")</f>
        <v>triệu</v>
      </c>
      <c r="J12" s="13" t="str">
        <f>IF(J9=0,"","trăm")</f>
        <v>trăm</v>
      </c>
      <c r="K12" s="13" t="str">
        <f>IF(K9=0,"",IF(K9=1,"","mươi"))</f>
        <v/>
      </c>
      <c r="L12" s="13" t="str">
        <f>IF(AND(L9=0,L10=0),"","ngàn")</f>
        <v>ngàn</v>
      </c>
      <c r="M12" s="13" t="str">
        <f>IF(M9=0,"","trăm")</f>
        <v/>
      </c>
      <c r="N12" s="13" t="str">
        <f>IF(N9=0,"",IF(N9=1,"","mươi"))</f>
        <v/>
      </c>
      <c r="O12" s="13" t="s">
        <v>184</v>
      </c>
    </row>
    <row r="13" spans="2:15" s="6" customFormat="1" ht="16.8">
      <c r="B13" s="10"/>
      <c r="C13" s="9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Năm mươi tám triệu tám trăm ngàn đồng./.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5" spans="2:15" s="6" customFormat="1" ht="16.8">
      <c r="B15" s="3" t="e">
        <f>#REF!</f>
        <v>#REF!</v>
      </c>
      <c r="C15" s="4" t="e">
        <f>RIGHT("000000000000"&amp;ROUND(B15,0),12)</f>
        <v>#REF!</v>
      </c>
      <c r="D15" s="5">
        <v>1</v>
      </c>
      <c r="E15" s="5">
        <v>2</v>
      </c>
      <c r="F15" s="5">
        <v>3</v>
      </c>
      <c r="G15" s="5">
        <v>4</v>
      </c>
      <c r="H15" s="5">
        <v>5</v>
      </c>
      <c r="I15" s="5">
        <v>6</v>
      </c>
      <c r="J15" s="5">
        <v>7</v>
      </c>
      <c r="K15" s="5">
        <v>8</v>
      </c>
      <c r="L15" s="5">
        <v>9</v>
      </c>
      <c r="M15" s="5">
        <v>10</v>
      </c>
      <c r="N15" s="5">
        <v>11</v>
      </c>
      <c r="O15" s="5">
        <v>12</v>
      </c>
    </row>
    <row r="16" spans="2:15" s="6" customFormat="1" ht="26.4">
      <c r="B16" s="7" t="s">
        <v>183</v>
      </c>
      <c r="C16" s="8"/>
      <c r="D16" s="9" t="e">
        <f>VALUE(MID(C15,D15,1))</f>
        <v>#REF!</v>
      </c>
      <c r="E16" s="9" t="e">
        <f>VALUE(MID(C15,E15,1))</f>
        <v>#REF!</v>
      </c>
      <c r="F16" s="9" t="e">
        <f>VALUE(MID(C15,F15,1))</f>
        <v>#REF!</v>
      </c>
      <c r="G16" s="9" t="e">
        <f>VALUE(MID(C15,G15,1))</f>
        <v>#REF!</v>
      </c>
      <c r="H16" s="9" t="e">
        <f>VALUE(MID(C15,H15,1))</f>
        <v>#REF!</v>
      </c>
      <c r="I16" s="9" t="e">
        <f>VALUE(MID(C15,I15,1))</f>
        <v>#REF!</v>
      </c>
      <c r="J16" s="9" t="e">
        <f>VALUE(MID(C15,J15,1))</f>
        <v>#REF!</v>
      </c>
      <c r="K16" s="9" t="e">
        <f>VALUE(MID(C15,K15,1))</f>
        <v>#REF!</v>
      </c>
      <c r="L16" s="9" t="e">
        <f>VALUE(MID(C15,L15,1))</f>
        <v>#REF!</v>
      </c>
      <c r="M16" s="9" t="e">
        <f>VALUE(MID(C15,M15,1))</f>
        <v>#REF!</v>
      </c>
      <c r="N16" s="9" t="e">
        <f>VALUE(MID(C15,N15,1))</f>
        <v>#REF!</v>
      </c>
      <c r="O16" s="9" t="e">
        <f>VALUE(MID(C15,O15,1))</f>
        <v>#REF!</v>
      </c>
    </row>
    <row r="17" spans="2:15" s="6" customFormat="1" ht="16.8">
      <c r="B17" s="10"/>
      <c r="C17" s="8"/>
      <c r="D17" s="9" t="e">
        <f>SUM(D16:D16)</f>
        <v>#REF!</v>
      </c>
      <c r="E17" s="9" t="e">
        <f>SUM(D16:E16)</f>
        <v>#REF!</v>
      </c>
      <c r="F17" s="9" t="e">
        <f>SUM(D16:F16)</f>
        <v>#REF!</v>
      </c>
      <c r="G17" s="9" t="e">
        <f>SUM(G16:G16)</f>
        <v>#REF!</v>
      </c>
      <c r="H17" s="9" t="e">
        <f>SUM(G16:H16)</f>
        <v>#REF!</v>
      </c>
      <c r="I17" s="9" t="e">
        <f>SUM(G16:I16)</f>
        <v>#REF!</v>
      </c>
      <c r="J17" s="9" t="e">
        <f>SUM(J16:J16)</f>
        <v>#REF!</v>
      </c>
      <c r="K17" s="9" t="e">
        <f>SUM(J16:K16)</f>
        <v>#REF!</v>
      </c>
      <c r="L17" s="9" t="e">
        <f>SUM(J16:L16)</f>
        <v>#REF!</v>
      </c>
      <c r="M17" s="9" t="e">
        <f>SUM(M16:M16)</f>
        <v>#REF!</v>
      </c>
      <c r="N17" s="9" t="e">
        <f>SUM(M16:N16)</f>
        <v>#REF!</v>
      </c>
      <c r="O17" s="9" t="e">
        <f>SUM(M16:O16)</f>
        <v>#REF!</v>
      </c>
    </row>
    <row r="18" spans="2:15" s="6" customFormat="1" ht="16.8">
      <c r="B18" s="11"/>
      <c r="C18" s="8"/>
      <c r="D18" s="12" t="e">
        <f>IF(D16=0,"",CHOOSE(D16,"một","hai","ba","bốn","năm","sáu","bảy","tám","chín"))</f>
        <v>#REF!</v>
      </c>
      <c r="E18" s="12" t="e">
        <f>IF(E16=0,IF(AND(D16&lt;&gt;0,F16&lt;&gt;0),"lẻ",""),CHOOSE(E16,"mười ","hai","ba","bốn","năm","sáu","bảy","tám","chín"))</f>
        <v>#REF!</v>
      </c>
      <c r="F18" s="12" t="e">
        <f>IF(F16=0,"",CHOOSE(F16,IF(E16&gt;1,"mốt","một"),"hai","ba","bốn",IF(E16=0,"năm","lăm"),"sáu","bảy","tám","chín"))</f>
        <v>#REF!</v>
      </c>
      <c r="G18" s="12" t="e">
        <f>IF(G16=0,"",CHOOSE(G16,"một","hai","ba","bốn","năm","sáu","bảy","tám","chín"))</f>
        <v>#REF!</v>
      </c>
      <c r="H18" s="12" t="e">
        <f>IF(H16=0,IF(AND(G16&lt;&gt;0,I16&lt;&gt;0),"lẻ",""),CHOOSE(H16,"mười","hai","ba","bốn","năm","sáu","bảy","tám","chín"))</f>
        <v>#REF!</v>
      </c>
      <c r="I18" s="12" t="e">
        <f>IF(I16=0,"",CHOOSE(I16,IF(H16&gt;1,"mốt","một"),"hai","ba","bốn",IF(H16=0,"năm","lăm"),"sáu","bảy","tám","chín"))</f>
        <v>#REF!</v>
      </c>
      <c r="J18" s="12" t="e">
        <f>IF(J16=0,"",CHOOSE(J16,"một","hai","ba","bốn","năm","sáu","bảy","tám","chín"))</f>
        <v>#REF!</v>
      </c>
      <c r="K18" s="12" t="e">
        <f>IF(K16=0,IF(AND(J16&lt;&gt;0,L16&lt;&gt;0),"lẻ",""),CHOOSE(K16,"mười","hai","ba","bốn","năm","sáu","bảy","tám","chín"))</f>
        <v>#REF!</v>
      </c>
      <c r="L18" s="12" t="e">
        <f>IF(L16=0,"",CHOOSE(L16,IF(K16&gt;1,"mốt","một"),"hai","ba","bốn",IF(K16=0,"năm","lăm"),"sáu","bảy","tám","chín"))</f>
        <v>#REF!</v>
      </c>
      <c r="M18" s="9" t="e">
        <f>IF(M16=0,"",CHOOSE(M16,"một","hai","ba","bốn","năm","sáu","bảy","tám","chín"))</f>
        <v>#REF!</v>
      </c>
      <c r="N18" s="13" t="e">
        <f>IF(N16=0,IF(AND(M16&lt;&gt;0,O16&lt;&gt;0),"lẻ",""),CHOOSE(N16,"một","hai","ba","bốn","năm","sáu","bảy","tám","chín"))</f>
        <v>#REF!</v>
      </c>
      <c r="O18" s="13" t="e">
        <f>IF(O16=0,"",CHOOSE(O16,IF(N16&gt;1,"một","một"),"hai","ba","bốn",IF(N16=0,"năm","lăm"),"sáu","bảy","tám","chín"))</f>
        <v>#REF!</v>
      </c>
    </row>
    <row r="19" spans="2:15" s="6" customFormat="1" ht="16.8">
      <c r="B19" s="10"/>
      <c r="C19" s="8"/>
      <c r="D19" s="13" t="e">
        <f>IF(D16=0,"","trăm")</f>
        <v>#REF!</v>
      </c>
      <c r="E19" s="13" t="e">
        <f>IF(E16=0,"",IF(E16=1,"","mươi"))</f>
        <v>#REF!</v>
      </c>
      <c r="F19" s="13" t="e">
        <f>IF(AND(F16=0,F17=0),"","tỷ")</f>
        <v>#REF!</v>
      </c>
      <c r="G19" s="13" t="e">
        <f>IF(G16=0,"","trăm")</f>
        <v>#REF!</v>
      </c>
      <c r="H19" s="13" t="e">
        <f>IF(H16=0,"",IF(H16=1,"","mươi"))</f>
        <v>#REF!</v>
      </c>
      <c r="I19" s="13" t="e">
        <f>IF(AND(I16=0,I17=0),"","triệu")</f>
        <v>#REF!</v>
      </c>
      <c r="J19" s="13" t="e">
        <f>IF(J16=0,"","trăm")</f>
        <v>#REF!</v>
      </c>
      <c r="K19" s="13" t="e">
        <f>IF(K16=0,"",IF(K16=1,"","mươi"))</f>
        <v>#REF!</v>
      </c>
      <c r="L19" s="13" t="e">
        <f>IF(AND(L16=0,L17=0),"","ngàn")</f>
        <v>#REF!</v>
      </c>
      <c r="M19" s="13" t="e">
        <f>IF(M16=0,"","trăm")</f>
        <v>#REF!</v>
      </c>
      <c r="N19" s="13" t="e">
        <f>IF(N16=0,"",IF(N16=1,"","mươi"))</f>
        <v>#REF!</v>
      </c>
      <c r="O19" s="13" t="s">
        <v>184</v>
      </c>
    </row>
    <row r="20" spans="2:15" s="6" customFormat="1" ht="16.8">
      <c r="B20" s="10"/>
      <c r="C20" s="9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2" spans="2:15" s="6" customFormat="1" ht="16.8">
      <c r="B22" s="3" t="e">
        <f>#REF!</f>
        <v>#REF!</v>
      </c>
      <c r="C22" s="4" t="e">
        <f>RIGHT("000000000000"&amp;ROUND(B22,0),12)</f>
        <v>#REF!</v>
      </c>
      <c r="D22" s="5">
        <v>1</v>
      </c>
      <c r="E22" s="5">
        <v>2</v>
      </c>
      <c r="F22" s="5">
        <v>3</v>
      </c>
      <c r="G22" s="5">
        <v>4</v>
      </c>
      <c r="H22" s="5">
        <v>5</v>
      </c>
      <c r="I22" s="5">
        <v>6</v>
      </c>
      <c r="J22" s="5">
        <v>7</v>
      </c>
      <c r="K22" s="5">
        <v>8</v>
      </c>
      <c r="L22" s="5">
        <v>9</v>
      </c>
      <c r="M22" s="5">
        <v>10</v>
      </c>
      <c r="N22" s="5">
        <v>11</v>
      </c>
      <c r="O22" s="5">
        <v>12</v>
      </c>
    </row>
    <row r="23" spans="2:15" s="6" customFormat="1" ht="26.4">
      <c r="B23" s="7" t="s">
        <v>183</v>
      </c>
      <c r="C23" s="8"/>
      <c r="D23" s="9" t="e">
        <f>VALUE(MID(C22,D22,1))</f>
        <v>#REF!</v>
      </c>
      <c r="E23" s="9" t="e">
        <f>VALUE(MID(C22,E22,1))</f>
        <v>#REF!</v>
      </c>
      <c r="F23" s="9" t="e">
        <f>VALUE(MID(C22,F22,1))</f>
        <v>#REF!</v>
      </c>
      <c r="G23" s="9" t="e">
        <f>VALUE(MID(C22,G22,1))</f>
        <v>#REF!</v>
      </c>
      <c r="H23" s="9" t="e">
        <f>VALUE(MID(C22,H22,1))</f>
        <v>#REF!</v>
      </c>
      <c r="I23" s="9" t="e">
        <f>VALUE(MID(C22,I22,1))</f>
        <v>#REF!</v>
      </c>
      <c r="J23" s="9" t="e">
        <f>VALUE(MID(C22,J22,1))</f>
        <v>#REF!</v>
      </c>
      <c r="K23" s="9" t="e">
        <f>VALUE(MID(C22,K22,1))</f>
        <v>#REF!</v>
      </c>
      <c r="L23" s="9" t="e">
        <f>VALUE(MID(C22,L22,1))</f>
        <v>#REF!</v>
      </c>
      <c r="M23" s="9" t="e">
        <f>VALUE(MID(C22,M22,1))</f>
        <v>#REF!</v>
      </c>
      <c r="N23" s="9" t="e">
        <f>VALUE(MID(C22,N22,1))</f>
        <v>#REF!</v>
      </c>
      <c r="O23" s="9" t="e">
        <f>VALUE(MID(C22,O22,1))</f>
        <v>#REF!</v>
      </c>
    </row>
    <row r="24" spans="2:15" s="6" customFormat="1" ht="16.8">
      <c r="B24" s="10"/>
      <c r="C24" s="8"/>
      <c r="D24" s="9" t="e">
        <f>SUM(D23:D23)</f>
        <v>#REF!</v>
      </c>
      <c r="E24" s="9" t="e">
        <f>SUM(D23:E23)</f>
        <v>#REF!</v>
      </c>
      <c r="F24" s="9" t="e">
        <f>SUM(D23:F23)</f>
        <v>#REF!</v>
      </c>
      <c r="G24" s="9" t="e">
        <f>SUM(G23:G23)</f>
        <v>#REF!</v>
      </c>
      <c r="H24" s="9" t="e">
        <f>SUM(G23:H23)</f>
        <v>#REF!</v>
      </c>
      <c r="I24" s="9" t="e">
        <f>SUM(G23:I23)</f>
        <v>#REF!</v>
      </c>
      <c r="J24" s="9" t="e">
        <f>SUM(J23:J23)</f>
        <v>#REF!</v>
      </c>
      <c r="K24" s="9" t="e">
        <f>SUM(J23:K23)</f>
        <v>#REF!</v>
      </c>
      <c r="L24" s="9" t="e">
        <f>SUM(J23:L23)</f>
        <v>#REF!</v>
      </c>
      <c r="M24" s="9" t="e">
        <f>SUM(M23:M23)</f>
        <v>#REF!</v>
      </c>
      <c r="N24" s="9" t="e">
        <f>SUM(M23:N23)</f>
        <v>#REF!</v>
      </c>
      <c r="O24" s="9" t="e">
        <f>SUM(M23:O23)</f>
        <v>#REF!</v>
      </c>
    </row>
    <row r="25" spans="2:15" s="6" customFormat="1" ht="16.8">
      <c r="B25" s="11"/>
      <c r="C25" s="8"/>
      <c r="D25" s="12" t="e">
        <f>IF(D23=0,"",CHOOSE(D23,"một","hai","ba","bốn","năm","sáu","bảy","tám","chín"))</f>
        <v>#REF!</v>
      </c>
      <c r="E25" s="12" t="e">
        <f>IF(E23=0,IF(AND(D23&lt;&gt;0,F23&lt;&gt;0),"lẻ",""),CHOOSE(E23,"mười ","hai","ba","bốn","năm","sáu","bảy","tám","chín"))</f>
        <v>#REF!</v>
      </c>
      <c r="F25" s="12" t="e">
        <f>IF(F23=0,"",CHOOSE(F23,IF(E23&gt;1,"mốt","một"),"hai","ba","bốn",IF(E23=0,"năm","lăm"),"sáu","bảy","tám","chín"))</f>
        <v>#REF!</v>
      </c>
      <c r="G25" s="12" t="e">
        <f>IF(G23=0,"",CHOOSE(G23,"một","hai","ba","bốn","năm","sáu","bảy","tám","chín"))</f>
        <v>#REF!</v>
      </c>
      <c r="H25" s="12" t="e">
        <f>IF(H23=0,IF(AND(G23&lt;&gt;0,I23&lt;&gt;0),"lẻ",""),CHOOSE(H23,"mười","hai","ba","bốn","năm","sáu","bảy","tám","chín"))</f>
        <v>#REF!</v>
      </c>
      <c r="I25" s="12" t="e">
        <f>IF(I23=0,"",CHOOSE(I23,IF(H23&gt;1,"mốt","một"),"hai","ba","bốn",IF(H23=0,"năm","lăm"),"sáu","bảy","tám","chín"))</f>
        <v>#REF!</v>
      </c>
      <c r="J25" s="12" t="e">
        <f>IF(J23=0,"",CHOOSE(J23,"một","hai","ba","bốn","năm","sáu","bảy","tám","chín"))</f>
        <v>#REF!</v>
      </c>
      <c r="K25" s="12" t="e">
        <f>IF(K23=0,IF(AND(J23&lt;&gt;0,L23&lt;&gt;0),"lẻ",""),CHOOSE(K23,"mười","hai","ba","bốn","năm","sáu","bảy","tám","chín"))</f>
        <v>#REF!</v>
      </c>
      <c r="L25" s="12" t="e">
        <f>IF(L23=0,"",CHOOSE(L23,IF(K23&gt;1,"mốt","một"),"hai","ba","bốn",IF(K23=0,"năm","lăm"),"sáu","bảy","tám","chín"))</f>
        <v>#REF!</v>
      </c>
      <c r="M25" s="9" t="e">
        <f>IF(M23=0,"",CHOOSE(M23,"một","hai","ba","bốn","năm","sáu","bảy","tám","chín"))</f>
        <v>#REF!</v>
      </c>
      <c r="N25" s="13" t="e">
        <f>IF(N23=0,IF(AND(M23&lt;&gt;0,O23&lt;&gt;0),"lẻ",""),CHOOSE(N23,"một","hai","ba","bốn","năm","sáu","bảy","tám","chín"))</f>
        <v>#REF!</v>
      </c>
      <c r="O25" s="13" t="e">
        <f>IF(O23=0,"",CHOOSE(O23,IF(N23&gt;1,"một","một"),"hai","ba","bốn",IF(N23=0,"năm","lăm"),"sáu","bảy","tám","chín"))</f>
        <v>#REF!</v>
      </c>
    </row>
    <row r="26" spans="2:15" s="6" customFormat="1" ht="16.8">
      <c r="B26" s="10"/>
      <c r="C26" s="8"/>
      <c r="D26" s="13" t="e">
        <f>IF(D23=0,"","trăm")</f>
        <v>#REF!</v>
      </c>
      <c r="E26" s="13" t="e">
        <f>IF(E23=0,"",IF(E23=1,"","mươi"))</f>
        <v>#REF!</v>
      </c>
      <c r="F26" s="13" t="e">
        <f>IF(AND(F23=0,F24=0),"","tỷ")</f>
        <v>#REF!</v>
      </c>
      <c r="G26" s="13" t="e">
        <f>IF(G23=0,"","trăm")</f>
        <v>#REF!</v>
      </c>
      <c r="H26" s="13" t="e">
        <f>IF(H23=0,"",IF(H23=1,"","mươi"))</f>
        <v>#REF!</v>
      </c>
      <c r="I26" s="13" t="e">
        <f>IF(AND(I23=0,I24=0),"","triệu")</f>
        <v>#REF!</v>
      </c>
      <c r="J26" s="13" t="e">
        <f>IF(J23=0,"","trăm")</f>
        <v>#REF!</v>
      </c>
      <c r="K26" s="13" t="e">
        <f>IF(K23=0,"",IF(K23=1,"","mươi"))</f>
        <v>#REF!</v>
      </c>
      <c r="L26" s="13" t="e">
        <f>IF(AND(L23=0,L24=0),"","ngàn")</f>
        <v>#REF!</v>
      </c>
      <c r="M26" s="13" t="e">
        <f>IF(M23=0,"","trăm")</f>
        <v>#REF!</v>
      </c>
      <c r="N26" s="13" t="e">
        <f>IF(N23=0,"",IF(N23=1,"","mươi"))</f>
        <v>#REF!</v>
      </c>
      <c r="O26" s="13" t="s">
        <v>184</v>
      </c>
    </row>
    <row r="27" spans="2:15" s="6" customFormat="1" ht="16.8">
      <c r="B27" s="10"/>
      <c r="C27" s="9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A783-810A-4117-9C4A-74D163CBB6FE}">
  <dimension ref="A1:E74"/>
  <sheetViews>
    <sheetView workbookViewId="0">
      <selection activeCell="C11" sqref="C11"/>
    </sheetView>
  </sheetViews>
  <sheetFormatPr defaultRowHeight="15.6"/>
  <cols>
    <col min="1" max="1" width="20" bestFit="1" customWidth="1"/>
    <col min="2" max="2" width="13.5" bestFit="1" customWidth="1"/>
    <col min="3" max="3" width="22.59765625" bestFit="1" customWidth="1"/>
    <col min="4" max="4" width="56.8984375" bestFit="1" customWidth="1"/>
  </cols>
  <sheetData>
    <row r="1" spans="1:5" ht="46.8">
      <c r="A1" t="s">
        <v>72</v>
      </c>
      <c r="B1" s="20" t="s">
        <v>5</v>
      </c>
      <c r="C1" s="21" t="s">
        <v>145</v>
      </c>
      <c r="D1" t="s">
        <v>73</v>
      </c>
    </row>
    <row r="2" spans="1:5">
      <c r="A2" t="s">
        <v>174</v>
      </c>
      <c r="B2" s="22">
        <v>3000000</v>
      </c>
      <c r="C2" s="22">
        <v>1500000</v>
      </c>
      <c r="D2" t="s">
        <v>6</v>
      </c>
      <c r="E2" t="s">
        <v>152</v>
      </c>
    </row>
    <row r="3" spans="1:5">
      <c r="A3" t="s">
        <v>7</v>
      </c>
      <c r="B3" s="22">
        <v>4500000</v>
      </c>
      <c r="C3" s="22">
        <v>4500000</v>
      </c>
      <c r="D3" t="s">
        <v>221</v>
      </c>
    </row>
    <row r="4" spans="1:5">
      <c r="A4" s="23" t="s">
        <v>143</v>
      </c>
      <c r="B4" s="22">
        <v>3000000</v>
      </c>
      <c r="C4" s="22">
        <v>3000000</v>
      </c>
      <c r="D4" t="s">
        <v>144</v>
      </c>
    </row>
    <row r="5" spans="1:5">
      <c r="A5" t="s">
        <v>230</v>
      </c>
      <c r="B5" s="22">
        <v>1500000</v>
      </c>
      <c r="C5" s="22">
        <v>750000</v>
      </c>
      <c r="D5" t="s">
        <v>231</v>
      </c>
      <c r="E5" t="s">
        <v>232</v>
      </c>
    </row>
    <row r="6" spans="1:5">
      <c r="A6" s="23" t="s">
        <v>233</v>
      </c>
      <c r="B6" s="22">
        <v>1500000</v>
      </c>
      <c r="C6" s="22">
        <v>1500000</v>
      </c>
      <c r="D6" t="s">
        <v>234</v>
      </c>
    </row>
    <row r="7" spans="1:5">
      <c r="A7" t="s">
        <v>235</v>
      </c>
      <c r="B7" s="22">
        <v>1500000</v>
      </c>
      <c r="C7" s="22">
        <v>1500000</v>
      </c>
      <c r="D7" t="s">
        <v>236</v>
      </c>
    </row>
    <row r="8" spans="1:5">
      <c r="A8" t="s">
        <v>168</v>
      </c>
      <c r="B8" s="22">
        <v>2000000</v>
      </c>
      <c r="C8" s="22">
        <v>1000000</v>
      </c>
      <c r="D8" t="s">
        <v>8</v>
      </c>
      <c r="E8" t="s">
        <v>151</v>
      </c>
    </row>
    <row r="9" spans="1:5">
      <c r="A9" s="23" t="s">
        <v>141</v>
      </c>
      <c r="B9" s="22">
        <v>2000000</v>
      </c>
      <c r="C9" s="22">
        <v>2000000</v>
      </c>
      <c r="D9" t="s">
        <v>139</v>
      </c>
    </row>
    <row r="10" spans="1:5">
      <c r="A10" t="s">
        <v>146</v>
      </c>
      <c r="B10" s="22">
        <v>3000000</v>
      </c>
      <c r="C10" s="22">
        <v>3000000</v>
      </c>
      <c r="D10" t="s">
        <v>222</v>
      </c>
    </row>
    <row r="11" spans="1:5">
      <c r="A11" t="s">
        <v>171</v>
      </c>
      <c r="B11" s="22">
        <v>1000000</v>
      </c>
      <c r="C11" s="22">
        <v>500000</v>
      </c>
      <c r="D11" t="s">
        <v>9</v>
      </c>
      <c r="E11" t="s">
        <v>153</v>
      </c>
    </row>
    <row r="12" spans="1:5">
      <c r="A12" s="23" t="s">
        <v>140</v>
      </c>
      <c r="B12" s="22">
        <v>1000000</v>
      </c>
      <c r="C12" s="22">
        <v>1000000</v>
      </c>
      <c r="D12" t="s">
        <v>142</v>
      </c>
    </row>
    <row r="13" spans="1:5">
      <c r="A13" t="s">
        <v>10</v>
      </c>
      <c r="B13" s="22">
        <v>1500000</v>
      </c>
      <c r="C13" s="22">
        <v>1500000</v>
      </c>
      <c r="D13" t="s">
        <v>223</v>
      </c>
    </row>
    <row r="14" spans="1:5" s="1" customFormat="1">
      <c r="A14" t="s">
        <v>74</v>
      </c>
      <c r="B14" s="22">
        <v>4500000</v>
      </c>
      <c r="C14" s="22">
        <v>2250000</v>
      </c>
      <c r="D14" t="s">
        <v>11</v>
      </c>
    </row>
    <row r="15" spans="1:5" s="1" customFormat="1">
      <c r="A15" s="23" t="s">
        <v>12</v>
      </c>
      <c r="B15" s="22">
        <v>4500000</v>
      </c>
      <c r="C15" s="22">
        <v>4500000</v>
      </c>
      <c r="D15" t="s">
        <v>41</v>
      </c>
    </row>
    <row r="16" spans="1:5" s="1" customFormat="1">
      <c r="A16" s="23" t="s">
        <v>238</v>
      </c>
      <c r="B16" s="29">
        <v>2250000</v>
      </c>
      <c r="C16" s="29">
        <v>1125000</v>
      </c>
      <c r="D16" t="s">
        <v>239</v>
      </c>
      <c r="E16" s="1" t="s">
        <v>240</v>
      </c>
    </row>
    <row r="17" spans="1:5" s="1" customFormat="1">
      <c r="A17" t="s">
        <v>241</v>
      </c>
      <c r="B17" s="22">
        <v>2250000</v>
      </c>
      <c r="C17" s="22">
        <v>2250000</v>
      </c>
      <c r="D17" t="s">
        <v>242</v>
      </c>
    </row>
    <row r="18" spans="1:5" s="1" customFormat="1">
      <c r="A18" s="23" t="s">
        <v>189</v>
      </c>
      <c r="B18" s="22">
        <v>3000000</v>
      </c>
      <c r="C18" s="22">
        <v>1500000</v>
      </c>
      <c r="D18" t="s">
        <v>13</v>
      </c>
      <c r="E18" s="28"/>
    </row>
    <row r="19" spans="1:5" s="1" customFormat="1">
      <c r="A19" t="s">
        <v>149</v>
      </c>
      <c r="B19" s="22">
        <v>4500000</v>
      </c>
      <c r="C19" s="22">
        <v>3000000</v>
      </c>
      <c r="D19" t="s">
        <v>75</v>
      </c>
    </row>
    <row r="20" spans="1:5" s="2" customFormat="1">
      <c r="A20" s="23" t="s">
        <v>224</v>
      </c>
      <c r="B20" s="22"/>
      <c r="C20" s="22"/>
      <c r="D20" t="s">
        <v>225</v>
      </c>
    </row>
    <row r="21" spans="1:5" s="2" customFormat="1">
      <c r="A21" t="s">
        <v>188</v>
      </c>
      <c r="B21" s="22">
        <v>1500000</v>
      </c>
      <c r="C21" s="22">
        <v>750000</v>
      </c>
      <c r="D21" t="s">
        <v>14</v>
      </c>
    </row>
    <row r="22" spans="1:5" s="2" customFormat="1">
      <c r="A22" s="23" t="s">
        <v>148</v>
      </c>
      <c r="B22" s="22">
        <v>1500000</v>
      </c>
      <c r="C22" s="22">
        <v>1500000</v>
      </c>
      <c r="D22" t="s">
        <v>76</v>
      </c>
    </row>
    <row r="23" spans="1:5">
      <c r="A23" t="s">
        <v>226</v>
      </c>
      <c r="B23" s="22"/>
      <c r="C23" s="22"/>
      <c r="D23" t="s">
        <v>227</v>
      </c>
    </row>
    <row r="24" spans="1:5">
      <c r="A24" s="23" t="s">
        <v>192</v>
      </c>
      <c r="B24" s="22">
        <v>6000000</v>
      </c>
      <c r="C24" s="22">
        <v>3000000</v>
      </c>
      <c r="D24" t="s">
        <v>15</v>
      </c>
    </row>
    <row r="25" spans="1:5">
      <c r="A25" t="s">
        <v>16</v>
      </c>
      <c r="B25" s="22">
        <v>6000000</v>
      </c>
      <c r="C25" s="22">
        <v>6000000</v>
      </c>
      <c r="D25" t="s">
        <v>17</v>
      </c>
    </row>
    <row r="26" spans="1:5">
      <c r="A26" s="23" t="s">
        <v>77</v>
      </c>
      <c r="B26" s="22">
        <v>4000000</v>
      </c>
      <c r="C26" s="22">
        <v>2000000</v>
      </c>
      <c r="D26" t="s">
        <v>18</v>
      </c>
    </row>
    <row r="27" spans="1:5" s="1" customFormat="1">
      <c r="A27" t="s">
        <v>19</v>
      </c>
      <c r="B27" s="22">
        <v>4000000</v>
      </c>
      <c r="C27" s="22">
        <v>4000000</v>
      </c>
      <c r="D27" t="s">
        <v>20</v>
      </c>
    </row>
    <row r="28" spans="1:5" s="1" customFormat="1">
      <c r="A28" s="23" t="s">
        <v>78</v>
      </c>
      <c r="B28" s="22">
        <v>2000000</v>
      </c>
      <c r="C28" s="22">
        <v>1000000</v>
      </c>
      <c r="D28" t="s">
        <v>21</v>
      </c>
    </row>
    <row r="29" spans="1:5" s="1" customFormat="1">
      <c r="A29" t="s">
        <v>22</v>
      </c>
      <c r="B29" s="22">
        <v>2000000</v>
      </c>
      <c r="C29" s="22">
        <v>2000000</v>
      </c>
      <c r="D29" t="s">
        <v>23</v>
      </c>
    </row>
    <row r="30" spans="1:5" s="2" customFormat="1">
      <c r="A30" t="s">
        <v>187</v>
      </c>
      <c r="B30" s="22">
        <v>2000000</v>
      </c>
      <c r="C30" s="22">
        <v>2000000</v>
      </c>
      <c r="D30" t="s">
        <v>79</v>
      </c>
    </row>
    <row r="31" spans="1:5" s="2" customFormat="1">
      <c r="A31" t="s">
        <v>147</v>
      </c>
      <c r="B31" s="22">
        <v>4000000</v>
      </c>
      <c r="C31" s="22">
        <v>4000000</v>
      </c>
      <c r="D31" t="s">
        <v>79</v>
      </c>
    </row>
    <row r="32" spans="1:5" s="2" customFormat="1">
      <c r="A32" t="s">
        <v>80</v>
      </c>
      <c r="B32" s="22">
        <v>1400000</v>
      </c>
      <c r="C32" s="22">
        <v>1400000</v>
      </c>
      <c r="D32" t="s">
        <v>81</v>
      </c>
    </row>
    <row r="33" spans="1:4">
      <c r="A33" t="s">
        <v>82</v>
      </c>
      <c r="B33" s="22">
        <v>600000</v>
      </c>
      <c r="C33" s="22">
        <v>600000</v>
      </c>
      <c r="D33" t="s">
        <v>83</v>
      </c>
    </row>
    <row r="34" spans="1:4">
      <c r="A34" t="s">
        <v>84</v>
      </c>
      <c r="B34" s="22">
        <v>3000000</v>
      </c>
      <c r="C34" s="22">
        <v>3000000</v>
      </c>
      <c r="D34" t="s">
        <v>85</v>
      </c>
    </row>
    <row r="35" spans="1:4">
      <c r="A35" t="s">
        <v>86</v>
      </c>
      <c r="B35" s="22">
        <v>2100000</v>
      </c>
      <c r="C35" s="22">
        <v>2100000</v>
      </c>
      <c r="D35" t="s">
        <v>87</v>
      </c>
    </row>
    <row r="36" spans="1:4" s="1" customFormat="1">
      <c r="A36" t="s">
        <v>88</v>
      </c>
      <c r="B36" s="22">
        <v>900000</v>
      </c>
      <c r="C36" s="22">
        <v>900000</v>
      </c>
      <c r="D36" t="s">
        <v>89</v>
      </c>
    </row>
    <row r="37" spans="1:4" s="1" customFormat="1">
      <c r="A37" t="s">
        <v>90</v>
      </c>
      <c r="B37" s="22">
        <v>4000000</v>
      </c>
      <c r="C37" s="22">
        <v>4000000</v>
      </c>
      <c r="D37" t="s">
        <v>91</v>
      </c>
    </row>
    <row r="38" spans="1:4" s="1" customFormat="1">
      <c r="A38" t="s">
        <v>92</v>
      </c>
      <c r="B38" s="22">
        <v>2800000</v>
      </c>
      <c r="C38" s="22">
        <v>2800000</v>
      </c>
      <c r="D38" t="s">
        <v>93</v>
      </c>
    </row>
    <row r="39" spans="1:4" s="2" customFormat="1">
      <c r="A39" t="s">
        <v>94</v>
      </c>
      <c r="B39" s="22">
        <v>1200000</v>
      </c>
      <c r="C39" s="22">
        <v>1200000</v>
      </c>
      <c r="D39" t="s">
        <v>95</v>
      </c>
    </row>
    <row r="40" spans="1:4" s="2" customFormat="1">
      <c r="A40" t="s">
        <v>24</v>
      </c>
      <c r="B40" s="22">
        <v>6000000</v>
      </c>
      <c r="C40" s="22">
        <v>3000000</v>
      </c>
      <c r="D40" t="s">
        <v>25</v>
      </c>
    </row>
    <row r="41" spans="1:4" s="2" customFormat="1">
      <c r="A41" t="s">
        <v>26</v>
      </c>
      <c r="B41" s="22">
        <v>4000000</v>
      </c>
      <c r="C41" s="22">
        <v>2000000</v>
      </c>
      <c r="D41" t="s">
        <v>27</v>
      </c>
    </row>
    <row r="42" spans="1:4">
      <c r="A42" t="s">
        <v>28</v>
      </c>
      <c r="B42" s="22">
        <v>2000000</v>
      </c>
      <c r="C42" s="22">
        <v>1000000</v>
      </c>
      <c r="D42" t="s">
        <v>29</v>
      </c>
    </row>
    <row r="43" spans="1:4">
      <c r="A43" t="s">
        <v>30</v>
      </c>
      <c r="B43" s="22">
        <v>6000000</v>
      </c>
      <c r="C43" s="22">
        <v>3000000</v>
      </c>
      <c r="D43" t="s">
        <v>31</v>
      </c>
    </row>
    <row r="44" spans="1:4">
      <c r="A44" t="s">
        <v>32</v>
      </c>
      <c r="B44" s="22">
        <v>3000000</v>
      </c>
      <c r="C44" s="22">
        <v>1500000</v>
      </c>
      <c r="D44" t="s">
        <v>33</v>
      </c>
    </row>
    <row r="45" spans="1:4" s="1" customFormat="1">
      <c r="A45" t="s">
        <v>34</v>
      </c>
      <c r="B45" s="22">
        <v>12000000</v>
      </c>
      <c r="C45" s="22">
        <v>12000000</v>
      </c>
      <c r="D45" t="s">
        <v>35</v>
      </c>
    </row>
    <row r="46" spans="1:4" s="1" customFormat="1">
      <c r="A46" t="s">
        <v>36</v>
      </c>
      <c r="B46" s="24">
        <v>8000000</v>
      </c>
      <c r="C46" s="22">
        <v>8000000</v>
      </c>
      <c r="D46" t="s">
        <v>37</v>
      </c>
    </row>
    <row r="47" spans="1:4" s="1" customFormat="1">
      <c r="A47" t="s">
        <v>38</v>
      </c>
      <c r="B47" s="24">
        <v>4000000</v>
      </c>
      <c r="C47" s="22">
        <v>4000000</v>
      </c>
      <c r="D47" t="s">
        <v>39</v>
      </c>
    </row>
    <row r="48" spans="1:4" s="2" customFormat="1">
      <c r="A48" t="s">
        <v>40</v>
      </c>
      <c r="B48" s="24">
        <v>9000000</v>
      </c>
      <c r="C48" s="22">
        <v>4500000</v>
      </c>
      <c r="D48" t="s">
        <v>41</v>
      </c>
    </row>
    <row r="49" spans="1:5" s="2" customFormat="1">
      <c r="A49" t="s">
        <v>167</v>
      </c>
      <c r="B49" s="24">
        <v>2000000</v>
      </c>
      <c r="C49" s="22">
        <v>2000000</v>
      </c>
      <c r="D49" t="s">
        <v>96</v>
      </c>
      <c r="E49" s="2" t="s">
        <v>154</v>
      </c>
    </row>
    <row r="50" spans="1:5" s="2" customFormat="1">
      <c r="A50" t="s">
        <v>165</v>
      </c>
      <c r="B50" s="24">
        <v>1400000</v>
      </c>
      <c r="C50" s="22">
        <v>1400000</v>
      </c>
      <c r="D50" t="s">
        <v>97</v>
      </c>
    </row>
    <row r="51" spans="1:5">
      <c r="A51" t="s">
        <v>170</v>
      </c>
      <c r="B51" s="24">
        <v>600000</v>
      </c>
      <c r="C51" s="22">
        <v>600000</v>
      </c>
      <c r="D51" t="s">
        <v>98</v>
      </c>
      <c r="E51" t="s">
        <v>214</v>
      </c>
    </row>
    <row r="52" spans="1:5">
      <c r="A52" t="s">
        <v>191</v>
      </c>
      <c r="B52" s="24">
        <v>3000000</v>
      </c>
      <c r="C52" s="22">
        <v>3000000</v>
      </c>
      <c r="D52" t="s">
        <v>99</v>
      </c>
    </row>
    <row r="53" spans="1:5">
      <c r="A53" t="s">
        <v>65</v>
      </c>
      <c r="B53" s="24">
        <v>2100000</v>
      </c>
      <c r="C53" s="22">
        <v>2100000</v>
      </c>
      <c r="D53" t="s">
        <v>100</v>
      </c>
    </row>
    <row r="54" spans="1:5" s="1" customFormat="1">
      <c r="A54" t="s">
        <v>101</v>
      </c>
      <c r="B54" s="24">
        <v>900000</v>
      </c>
      <c r="C54" s="22">
        <v>900000</v>
      </c>
      <c r="D54" t="s">
        <v>102</v>
      </c>
    </row>
    <row r="55" spans="1:5" s="2" customFormat="1">
      <c r="A55" t="s">
        <v>103</v>
      </c>
      <c r="B55" s="24">
        <v>4000000</v>
      </c>
      <c r="C55" s="22">
        <v>4000000</v>
      </c>
      <c r="D55" t="s">
        <v>104</v>
      </c>
    </row>
    <row r="56" spans="1:5">
      <c r="A56" t="s">
        <v>105</v>
      </c>
      <c r="B56" s="24">
        <v>2800000</v>
      </c>
      <c r="C56" s="22">
        <v>2800000</v>
      </c>
      <c r="D56" t="s">
        <v>106</v>
      </c>
    </row>
    <row r="57" spans="1:5" s="1" customFormat="1">
      <c r="A57" t="s">
        <v>107</v>
      </c>
      <c r="B57" s="24">
        <v>1200000</v>
      </c>
      <c r="C57" s="22">
        <v>1200000</v>
      </c>
      <c r="D57" t="s">
        <v>108</v>
      </c>
    </row>
    <row r="58" spans="1:5" s="2" customFormat="1">
      <c r="A58" t="s">
        <v>163</v>
      </c>
      <c r="B58" s="24">
        <v>1050000</v>
      </c>
      <c r="C58" s="22">
        <v>1050000</v>
      </c>
      <c r="D58" t="s">
        <v>109</v>
      </c>
      <c r="E58" s="2" t="s">
        <v>220</v>
      </c>
    </row>
    <row r="59" spans="1:5">
      <c r="A59" t="s">
        <v>172</v>
      </c>
      <c r="B59" s="24">
        <v>650000</v>
      </c>
      <c r="C59" s="22">
        <v>650000</v>
      </c>
      <c r="D59" t="s">
        <v>110</v>
      </c>
      <c r="E59" t="s">
        <v>155</v>
      </c>
    </row>
    <row r="60" spans="1:5">
      <c r="A60" t="s">
        <v>173</v>
      </c>
      <c r="B60" s="24">
        <v>400000</v>
      </c>
      <c r="C60" s="22">
        <v>400000</v>
      </c>
      <c r="D60" t="s">
        <v>111</v>
      </c>
      <c r="E60" t="s">
        <v>156</v>
      </c>
    </row>
    <row r="61" spans="1:5">
      <c r="A61" t="s">
        <v>190</v>
      </c>
      <c r="B61" s="24">
        <v>1575000</v>
      </c>
      <c r="C61" s="22">
        <v>1575000</v>
      </c>
      <c r="D61" t="s">
        <v>112</v>
      </c>
    </row>
    <row r="62" spans="1:5">
      <c r="A62" t="s">
        <v>113</v>
      </c>
      <c r="B62" s="24">
        <v>975000</v>
      </c>
      <c r="C62" s="22">
        <v>975000</v>
      </c>
      <c r="D62" t="s">
        <v>114</v>
      </c>
    </row>
    <row r="63" spans="1:5">
      <c r="A63" s="25" t="s">
        <v>115</v>
      </c>
      <c r="B63" s="24">
        <v>600000</v>
      </c>
      <c r="C63" s="24">
        <v>600000</v>
      </c>
      <c r="D63" s="25" t="s">
        <v>116</v>
      </c>
    </row>
    <row r="64" spans="1:5">
      <c r="A64" t="s">
        <v>194</v>
      </c>
      <c r="B64" s="22">
        <v>2100000</v>
      </c>
      <c r="C64" s="22">
        <v>2100000</v>
      </c>
      <c r="D64" t="s">
        <v>117</v>
      </c>
    </row>
    <row r="65" spans="1:5">
      <c r="A65" t="s">
        <v>195</v>
      </c>
      <c r="B65" s="22">
        <v>1300000</v>
      </c>
      <c r="C65" s="22">
        <v>1300000</v>
      </c>
      <c r="D65" t="s">
        <v>118</v>
      </c>
    </row>
    <row r="66" spans="1:5">
      <c r="A66" s="25" t="s">
        <v>64</v>
      </c>
      <c r="B66" s="24">
        <v>800000</v>
      </c>
      <c r="C66" s="24">
        <v>800000</v>
      </c>
      <c r="D66" s="25" t="s">
        <v>119</v>
      </c>
    </row>
    <row r="67" spans="1:5">
      <c r="A67" s="25" t="s">
        <v>66</v>
      </c>
      <c r="B67" s="24">
        <v>750000</v>
      </c>
      <c r="C67" s="24">
        <v>750000</v>
      </c>
      <c r="D67" s="25" t="s">
        <v>71</v>
      </c>
      <c r="E67" t="s">
        <v>228</v>
      </c>
    </row>
    <row r="68" spans="1:5">
      <c r="A68" s="25" t="s">
        <v>67</v>
      </c>
      <c r="B68" s="24">
        <v>500000</v>
      </c>
      <c r="C68" s="24">
        <v>500000</v>
      </c>
      <c r="D68" s="25" t="s">
        <v>69</v>
      </c>
    </row>
    <row r="69" spans="1:5">
      <c r="A69" s="25" t="s">
        <v>68</v>
      </c>
      <c r="B69" s="24">
        <v>250000</v>
      </c>
      <c r="C69" s="24">
        <v>250000</v>
      </c>
      <c r="D69" s="25" t="s">
        <v>70</v>
      </c>
    </row>
    <row r="70" spans="1:5">
      <c r="A70" s="25" t="s">
        <v>120</v>
      </c>
      <c r="B70" s="24">
        <v>1125000</v>
      </c>
      <c r="C70" s="24">
        <v>1125000</v>
      </c>
      <c r="D70" s="25" t="s">
        <v>121</v>
      </c>
    </row>
    <row r="71" spans="1:5">
      <c r="A71" s="25" t="s">
        <v>122</v>
      </c>
      <c r="B71" s="24">
        <v>1500000</v>
      </c>
      <c r="C71" s="24">
        <v>1500000</v>
      </c>
      <c r="D71" s="25" t="s">
        <v>123</v>
      </c>
    </row>
    <row r="72" spans="1:5">
      <c r="A72" t="s">
        <v>193</v>
      </c>
      <c r="B72">
        <v>600000</v>
      </c>
      <c r="C72">
        <v>600000</v>
      </c>
      <c r="D72" t="s">
        <v>124</v>
      </c>
      <c r="E72" t="s">
        <v>229</v>
      </c>
    </row>
    <row r="73" spans="1:5">
      <c r="A73" t="s">
        <v>125</v>
      </c>
      <c r="B73">
        <v>900000</v>
      </c>
      <c r="C73">
        <v>900000</v>
      </c>
      <c r="D73" t="s">
        <v>126</v>
      </c>
      <c r="E73" t="s">
        <v>229</v>
      </c>
    </row>
    <row r="74" spans="1:5">
      <c r="A74" t="s">
        <v>127</v>
      </c>
      <c r="B74">
        <v>1200000</v>
      </c>
      <c r="C74">
        <v>1200000</v>
      </c>
      <c r="D74" t="s">
        <v>128</v>
      </c>
      <c r="E74" t="s">
        <v>229</v>
      </c>
    </row>
  </sheetData>
  <phoneticPr fontId="2" type="noConversion"/>
  <pageMargins left="0.28000000000000003" right="0.38" top="0.36" bottom="0.21" header="0.24" footer="0.16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F386-FBE5-4A47-A500-B3D7DBE88C95}">
  <dimension ref="A1:N60"/>
  <sheetViews>
    <sheetView showZeros="0" topLeftCell="A4" workbookViewId="0">
      <pane ySplit="6" topLeftCell="A10" activePane="bottomLeft" state="frozen"/>
      <selection activeCell="A4" sqref="A4"/>
      <selection pane="bottomLeft" activeCell="H13" sqref="H13"/>
    </sheetView>
  </sheetViews>
  <sheetFormatPr defaultColWidth="9" defaultRowHeight="15.6"/>
  <cols>
    <col min="1" max="1" width="5.8984375" style="32" customWidth="1"/>
    <col min="2" max="2" width="8.8984375" style="31" customWidth="1"/>
    <col min="3" max="3" width="19.3984375" style="32" customWidth="1"/>
    <col min="4" max="4" width="10.69921875" style="32" customWidth="1"/>
    <col min="5" max="5" width="14.3984375" style="31" bestFit="1" customWidth="1"/>
    <col min="6" max="6" width="10.09765625" style="31" customWidth="1"/>
    <col min="7" max="9" width="14.5" style="32" customWidth="1"/>
    <col min="10" max="10" width="15.59765625" style="32" customWidth="1"/>
    <col min="11" max="11" width="9" style="32" hidden="1" customWidth="1"/>
    <col min="12" max="12" width="30.19921875" style="32" hidden="1" customWidth="1"/>
    <col min="13" max="13" width="9" style="32" hidden="1" customWidth="1"/>
    <col min="14" max="14" width="29.8984375" style="32" hidden="1" customWidth="1"/>
    <col min="15" max="16384" width="9" style="32"/>
  </cols>
  <sheetData>
    <row r="1" spans="1:14">
      <c r="A1" s="126" t="s">
        <v>249</v>
      </c>
      <c r="B1" s="127"/>
      <c r="C1" s="127"/>
      <c r="D1" s="127"/>
    </row>
    <row r="2" spans="1:14">
      <c r="A2" s="124" t="s">
        <v>176</v>
      </c>
      <c r="B2" s="124"/>
      <c r="C2" s="124"/>
      <c r="D2" s="124"/>
      <c r="E2" s="33"/>
    </row>
    <row r="4" spans="1:14" ht="22.5" customHeight="1">
      <c r="A4" s="130" t="s">
        <v>150</v>
      </c>
      <c r="B4" s="130"/>
      <c r="C4" s="130"/>
      <c r="D4" s="130"/>
      <c r="E4" s="130"/>
      <c r="F4" s="130"/>
      <c r="G4" s="130"/>
      <c r="H4" s="130"/>
      <c r="I4" s="130"/>
      <c r="J4" s="130"/>
    </row>
    <row r="5" spans="1:14" ht="22.5" customHeight="1">
      <c r="A5" s="130" t="s">
        <v>407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4" ht="22.5" customHeight="1">
      <c r="A6" s="130" t="s">
        <v>135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4" ht="22.5" customHeight="1">
      <c r="A7" s="128" t="s">
        <v>408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4">
      <c r="N8" s="33"/>
    </row>
    <row r="9" spans="1:14" s="33" customFormat="1" ht="48.75" customHeight="1">
      <c r="A9" s="35" t="s">
        <v>130</v>
      </c>
      <c r="B9" s="36" t="s">
        <v>179</v>
      </c>
      <c r="C9" s="37" t="s">
        <v>131</v>
      </c>
      <c r="D9" s="38" t="s">
        <v>129</v>
      </c>
      <c r="E9" s="36" t="s">
        <v>202</v>
      </c>
      <c r="F9" s="36" t="s">
        <v>136</v>
      </c>
      <c r="G9" s="36" t="s">
        <v>186</v>
      </c>
      <c r="H9" s="36" t="s">
        <v>247</v>
      </c>
      <c r="I9" s="36" t="s">
        <v>1</v>
      </c>
      <c r="J9" s="35" t="s">
        <v>132</v>
      </c>
      <c r="K9" s="33" t="s">
        <v>42</v>
      </c>
      <c r="L9" s="33" t="s">
        <v>243</v>
      </c>
      <c r="M9" s="33" t="s">
        <v>404</v>
      </c>
      <c r="N9" s="33" t="s">
        <v>175</v>
      </c>
    </row>
    <row r="10" spans="1:14" ht="27.6" customHeight="1">
      <c r="A10" s="39">
        <f>SUBTOTAL(3,$B$10:B10)</f>
        <v>1</v>
      </c>
      <c r="B10" s="39" t="s">
        <v>255</v>
      </c>
      <c r="C10" s="140" t="s">
        <v>283</v>
      </c>
      <c r="D10" s="141" t="s">
        <v>284</v>
      </c>
      <c r="E10" s="39">
        <f>SUMIF('DS_Chi tiet'!$B$12:$B$82,'Tong hop'!B10,'DS_Chi tiet'!$K$12:$K$82)</f>
        <v>1</v>
      </c>
      <c r="F10" s="39">
        <f>SUMIF('DS_Chi tiet'!$B$12:$B$82,'Tong hop'!B10,'DS_Chi tiet'!$L$12:$L$82)</f>
        <v>10</v>
      </c>
      <c r="G10" s="40">
        <f>SUMIF('DS_Chi tiet'!$B$12:$B$82,'Tong hop'!B10,'DS_Chi tiet'!$N$12:$N$82)</f>
        <v>500000</v>
      </c>
      <c r="H10" s="40">
        <f>SUMIF('DS_Chi tiet'!$B$12:$B$82,'Tong hop'!B10,'DS_Chi tiet'!$O$12:$O$82)</f>
        <v>0</v>
      </c>
      <c r="I10" s="40">
        <f>SUMIF('DS_Chi tiet'!$B$12:$B$82,'Tong hop'!B10,'DS_Chi tiet'!$P$12:$P$82)</f>
        <v>500000</v>
      </c>
      <c r="J10" s="41"/>
      <c r="K10" s="32" t="s">
        <v>366</v>
      </c>
      <c r="L10" s="32" t="s">
        <v>367</v>
      </c>
      <c r="M10" s="32" t="s">
        <v>4</v>
      </c>
      <c r="N10" s="32" t="s">
        <v>212</v>
      </c>
    </row>
    <row r="11" spans="1:14" ht="27.6" customHeight="1">
      <c r="A11" s="39">
        <f>SUBTOTAL(3,$B$10:B11)</f>
        <v>2</v>
      </c>
      <c r="B11" s="39" t="s">
        <v>256</v>
      </c>
      <c r="C11" s="140" t="s">
        <v>285</v>
      </c>
      <c r="D11" s="141" t="s">
        <v>286</v>
      </c>
      <c r="E11" s="39">
        <f>SUMIF('DS_Chi tiet'!$B$12:$B$82,'Tong hop'!B11,'DS_Chi tiet'!$K$12:$K$82)</f>
        <v>5</v>
      </c>
      <c r="F11" s="39">
        <f>SUMIF('DS_Chi tiet'!$B$12:$B$82,'Tong hop'!B11,'DS_Chi tiet'!$L$12:$L$82)</f>
        <v>100</v>
      </c>
      <c r="G11" s="40">
        <f>SUMIF('DS_Chi tiet'!$B$12:$B$82,'Tong hop'!B11,'DS_Chi tiet'!$N$12:$N$82)</f>
        <v>5250000</v>
      </c>
      <c r="H11" s="40">
        <f>SUMIF('DS_Chi tiet'!$B$12:$B$82,'Tong hop'!B11,'DS_Chi tiet'!$O$12:$O$82)</f>
        <v>0</v>
      </c>
      <c r="I11" s="40">
        <f>SUMIF('DS_Chi tiet'!$B$12:$B$82,'Tong hop'!B11,'DS_Chi tiet'!$P$12:$P$82)</f>
        <v>5250000</v>
      </c>
      <c r="J11" s="41"/>
      <c r="K11" s="32" t="s">
        <v>366</v>
      </c>
      <c r="L11" s="32" t="s">
        <v>367</v>
      </c>
      <c r="M11" s="32" t="s">
        <v>4</v>
      </c>
      <c r="N11" s="32" t="s">
        <v>212</v>
      </c>
    </row>
    <row r="12" spans="1:14" ht="27.6" customHeight="1">
      <c r="A12" s="39">
        <f>SUBTOTAL(3,$B$10:B12)</f>
        <v>3</v>
      </c>
      <c r="B12" s="39" t="s">
        <v>258</v>
      </c>
      <c r="C12" s="140" t="s">
        <v>287</v>
      </c>
      <c r="D12" s="141" t="s">
        <v>288</v>
      </c>
      <c r="E12" s="39">
        <f>SUMIF('DS_Chi tiet'!$B$12:$B$82,'Tong hop'!B12,'DS_Chi tiet'!$K$12:$K$82)</f>
        <v>2</v>
      </c>
      <c r="F12" s="39">
        <f>SUMIF('DS_Chi tiet'!$B$12:$B$82,'Tong hop'!B12,'DS_Chi tiet'!$L$12:$L$82)</f>
        <v>56</v>
      </c>
      <c r="G12" s="40">
        <f>SUMIF('DS_Chi tiet'!$B$12:$B$82,'Tong hop'!B12,'DS_Chi tiet'!$N$12:$N$82)</f>
        <v>2600000</v>
      </c>
      <c r="H12" s="40">
        <f>SUMIF('DS_Chi tiet'!$B$12:$B$82,'Tong hop'!B12,'DS_Chi tiet'!$O$12:$O$82)</f>
        <v>0</v>
      </c>
      <c r="I12" s="40">
        <f>SUMIF('DS_Chi tiet'!$B$12:$B$82,'Tong hop'!B12,'DS_Chi tiet'!$P$12:$P$82)</f>
        <v>2600000</v>
      </c>
      <c r="J12" s="41"/>
      <c r="K12" s="32" t="s">
        <v>368</v>
      </c>
      <c r="L12" s="32" t="s">
        <v>369</v>
      </c>
      <c r="M12" s="32" t="s">
        <v>47</v>
      </c>
      <c r="N12" s="32" t="s">
        <v>206</v>
      </c>
    </row>
    <row r="13" spans="1:14" ht="27.6" customHeight="1">
      <c r="A13" s="39">
        <f>SUBTOTAL(3,$B$10:B13)</f>
        <v>4</v>
      </c>
      <c r="B13" s="39" t="s">
        <v>259</v>
      </c>
      <c r="C13" s="140" t="s">
        <v>294</v>
      </c>
      <c r="D13" s="141" t="s">
        <v>282</v>
      </c>
      <c r="E13" s="39">
        <f>SUMIF('DS_Chi tiet'!$B$12:$B$82,'Tong hop'!B13,'DS_Chi tiet'!$K$12:$K$82)</f>
        <v>1</v>
      </c>
      <c r="F13" s="39">
        <f>SUMIF('DS_Chi tiet'!$B$12:$B$82,'Tong hop'!B13,'DS_Chi tiet'!$L$12:$L$82)</f>
        <v>12</v>
      </c>
      <c r="G13" s="40">
        <f>SUMIF('DS_Chi tiet'!$B$12:$B$82,'Tong hop'!B13,'DS_Chi tiet'!$N$12:$N$82)</f>
        <v>600000</v>
      </c>
      <c r="H13" s="40">
        <f>SUMIF('DS_Chi tiet'!$B$12:$B$82,'Tong hop'!B13,'DS_Chi tiet'!$O$12:$O$82)</f>
        <v>0</v>
      </c>
      <c r="I13" s="40">
        <f>SUMIF('DS_Chi tiet'!$B$12:$B$82,'Tong hop'!B13,'DS_Chi tiet'!$P$12:$P$82)</f>
        <v>600000</v>
      </c>
      <c r="J13" s="41"/>
      <c r="K13" s="32" t="s">
        <v>370</v>
      </c>
      <c r="L13" s="32" t="s">
        <v>371</v>
      </c>
      <c r="M13" s="32" t="s">
        <v>53</v>
      </c>
      <c r="N13" s="32" t="s">
        <v>211</v>
      </c>
    </row>
    <row r="14" spans="1:14" ht="27.6" customHeight="1">
      <c r="A14" s="39">
        <f>SUBTOTAL(3,$B$10:B14)</f>
        <v>5</v>
      </c>
      <c r="B14" s="39" t="s">
        <v>260</v>
      </c>
      <c r="C14" s="140" t="s">
        <v>295</v>
      </c>
      <c r="D14" s="141" t="s">
        <v>296</v>
      </c>
      <c r="E14" s="39">
        <f>SUMIF('DS_Chi tiet'!$B$12:$B$82,'Tong hop'!B14,'DS_Chi tiet'!$K$12:$K$82)</f>
        <v>1</v>
      </c>
      <c r="F14" s="39">
        <f>SUMIF('DS_Chi tiet'!$B$12:$B$82,'Tong hop'!B14,'DS_Chi tiet'!$L$12:$L$82)</f>
        <v>10</v>
      </c>
      <c r="G14" s="40">
        <f>SUMIF('DS_Chi tiet'!$B$12:$B$82,'Tong hop'!B14,'DS_Chi tiet'!$N$12:$N$82)</f>
        <v>500000</v>
      </c>
      <c r="H14" s="40">
        <f>SUMIF('DS_Chi tiet'!$B$12:$B$82,'Tong hop'!B14,'DS_Chi tiet'!$O$12:$O$82)</f>
        <v>0</v>
      </c>
      <c r="I14" s="40">
        <f>SUMIF('DS_Chi tiet'!$B$12:$B$82,'Tong hop'!B14,'DS_Chi tiet'!$P$12:$P$82)</f>
        <v>500000</v>
      </c>
      <c r="J14" s="41"/>
      <c r="K14" s="32" t="s">
        <v>372</v>
      </c>
      <c r="L14" s="32" t="s">
        <v>373</v>
      </c>
      <c r="M14" s="32" t="s">
        <v>49</v>
      </c>
      <c r="N14" s="32" t="s">
        <v>599</v>
      </c>
    </row>
    <row r="15" spans="1:14" ht="27.6" customHeight="1">
      <c r="A15" s="39">
        <f>SUBTOTAL(3,$B$10:B15)</f>
        <v>6</v>
      </c>
      <c r="B15" s="39" t="s">
        <v>261</v>
      </c>
      <c r="C15" s="140" t="s">
        <v>297</v>
      </c>
      <c r="D15" s="141" t="s">
        <v>298</v>
      </c>
      <c r="E15" s="39">
        <f>SUMIF('DS_Chi tiet'!$B$12:$B$82,'Tong hop'!B15,'DS_Chi tiet'!$K$12:$K$82)</f>
        <v>1</v>
      </c>
      <c r="F15" s="39">
        <f>SUMIF('DS_Chi tiet'!$B$12:$B$82,'Tong hop'!B15,'DS_Chi tiet'!$L$12:$L$82)</f>
        <v>10</v>
      </c>
      <c r="G15" s="40">
        <f>SUMIF('DS_Chi tiet'!$B$12:$B$82,'Tong hop'!B15,'DS_Chi tiet'!$N$12:$N$82)</f>
        <v>500000</v>
      </c>
      <c r="H15" s="40">
        <f>SUMIF('DS_Chi tiet'!$B$12:$B$82,'Tong hop'!B15,'DS_Chi tiet'!$O$12:$O$82)</f>
        <v>0</v>
      </c>
      <c r="I15" s="40">
        <f>SUMIF('DS_Chi tiet'!$B$12:$B$82,'Tong hop'!B15,'DS_Chi tiet'!$P$12:$P$82)</f>
        <v>500000</v>
      </c>
      <c r="J15" s="41"/>
      <c r="K15" s="32" t="s">
        <v>374</v>
      </c>
      <c r="L15" s="32" t="s">
        <v>375</v>
      </c>
      <c r="M15" s="32" t="s">
        <v>49</v>
      </c>
      <c r="N15" s="32" t="s">
        <v>599</v>
      </c>
    </row>
    <row r="16" spans="1:14" ht="27.6" customHeight="1">
      <c r="A16" s="39">
        <f>SUBTOTAL(3,$B$10:B16)</f>
        <v>7</v>
      </c>
      <c r="B16" s="39" t="s">
        <v>409</v>
      </c>
      <c r="C16" s="140" t="s">
        <v>429</v>
      </c>
      <c r="D16" s="141" t="s">
        <v>430</v>
      </c>
      <c r="E16" s="39">
        <f>SUMIF('DS_Chi tiet'!$B$12:$B$82,'Tong hop'!B16,'DS_Chi tiet'!$K$12:$K$82)</f>
        <v>1</v>
      </c>
      <c r="F16" s="39">
        <f>SUMIF('DS_Chi tiet'!$B$12:$B$82,'Tong hop'!B16,'DS_Chi tiet'!$L$12:$L$82)</f>
        <v>10</v>
      </c>
      <c r="G16" s="40">
        <f>SUMIF('DS_Chi tiet'!$B$12:$B$82,'Tong hop'!B16,'DS_Chi tiet'!$N$12:$N$82)</f>
        <v>500000</v>
      </c>
      <c r="H16" s="40">
        <f>SUMIF('DS_Chi tiet'!$B$12:$B$82,'Tong hop'!B16,'DS_Chi tiet'!$O$12:$O$82)</f>
        <v>0</v>
      </c>
      <c r="I16" s="40">
        <f>SUMIF('DS_Chi tiet'!$B$12:$B$82,'Tong hop'!B16,'DS_Chi tiet'!$P$12:$P$82)</f>
        <v>500000</v>
      </c>
      <c r="J16" s="41"/>
      <c r="K16" s="32" t="s">
        <v>600</v>
      </c>
      <c r="L16" s="32" t="s">
        <v>601</v>
      </c>
      <c r="M16" s="32" t="s">
        <v>49</v>
      </c>
      <c r="N16" s="32" t="s">
        <v>599</v>
      </c>
    </row>
    <row r="17" spans="1:14" ht="27.6" customHeight="1">
      <c r="A17" s="39">
        <f>SUBTOTAL(3,$B$10:B17)</f>
        <v>8</v>
      </c>
      <c r="B17" s="39" t="s">
        <v>410</v>
      </c>
      <c r="C17" s="140" t="s">
        <v>431</v>
      </c>
      <c r="D17" s="141" t="s">
        <v>432</v>
      </c>
      <c r="E17" s="39">
        <f>SUMIF('DS_Chi tiet'!$B$12:$B$82,'Tong hop'!B17,'DS_Chi tiet'!$K$12:$K$82)</f>
        <v>5</v>
      </c>
      <c r="F17" s="39">
        <f>SUMIF('DS_Chi tiet'!$B$12:$B$82,'Tong hop'!B17,'DS_Chi tiet'!$L$12:$L$82)</f>
        <v>110</v>
      </c>
      <c r="G17" s="40">
        <f>SUMIF('DS_Chi tiet'!$B$12:$B$82,'Tong hop'!B17,'DS_Chi tiet'!$N$12:$N$82)</f>
        <v>5500000</v>
      </c>
      <c r="H17" s="40">
        <f>SUMIF('DS_Chi tiet'!$B$12:$B$82,'Tong hop'!B17,'DS_Chi tiet'!$O$12:$O$82)</f>
        <v>0</v>
      </c>
      <c r="I17" s="40">
        <f>SUMIF('DS_Chi tiet'!$B$12:$B$82,'Tong hop'!B17,'DS_Chi tiet'!$P$12:$P$82)</f>
        <v>5500000</v>
      </c>
      <c r="J17" s="41"/>
      <c r="K17" s="32" t="s">
        <v>372</v>
      </c>
      <c r="L17" s="32" t="s">
        <v>373</v>
      </c>
      <c r="M17" s="32" t="s">
        <v>49</v>
      </c>
      <c r="N17" s="32" t="s">
        <v>599</v>
      </c>
    </row>
    <row r="18" spans="1:14" ht="27.6" customHeight="1">
      <c r="A18" s="39">
        <f>SUBTOTAL(3,$B$10:B18)</f>
        <v>9</v>
      </c>
      <c r="B18" s="39" t="s">
        <v>262</v>
      </c>
      <c r="C18" s="140" t="s">
        <v>299</v>
      </c>
      <c r="D18" s="141" t="s">
        <v>300</v>
      </c>
      <c r="E18" s="39">
        <f>SUMIF('DS_Chi tiet'!$B$12:$B$82,'Tong hop'!B18,'DS_Chi tiet'!$K$12:$K$82)</f>
        <v>1</v>
      </c>
      <c r="F18" s="39">
        <f>SUMIF('DS_Chi tiet'!$B$12:$B$82,'Tong hop'!B18,'DS_Chi tiet'!$L$12:$L$82)</f>
        <v>10</v>
      </c>
      <c r="G18" s="40">
        <f>SUMIF('DS_Chi tiet'!$B$12:$B$82,'Tong hop'!B18,'DS_Chi tiet'!$N$12:$N$82)</f>
        <v>500000</v>
      </c>
      <c r="H18" s="40">
        <f>SUMIF('DS_Chi tiet'!$B$12:$B$82,'Tong hop'!B18,'DS_Chi tiet'!$O$12:$O$82)</f>
        <v>0</v>
      </c>
      <c r="I18" s="40">
        <f>SUMIF('DS_Chi tiet'!$B$12:$B$82,'Tong hop'!B18,'DS_Chi tiet'!$P$12:$P$82)</f>
        <v>500000</v>
      </c>
      <c r="J18" s="41"/>
      <c r="K18" s="32" t="s">
        <v>374</v>
      </c>
      <c r="L18" s="32" t="s">
        <v>375</v>
      </c>
      <c r="M18" s="32" t="s">
        <v>49</v>
      </c>
      <c r="N18" s="32" t="s">
        <v>599</v>
      </c>
    </row>
    <row r="19" spans="1:14" ht="27.6" customHeight="1">
      <c r="A19" s="39">
        <f>SUBTOTAL(3,$B$10:B19)</f>
        <v>10</v>
      </c>
      <c r="B19" s="39" t="s">
        <v>263</v>
      </c>
      <c r="C19" s="140" t="s">
        <v>301</v>
      </c>
      <c r="D19" s="141" t="s">
        <v>302</v>
      </c>
      <c r="E19" s="39">
        <f>SUMIF('DS_Chi tiet'!$B$12:$B$82,'Tong hop'!B19,'DS_Chi tiet'!$K$12:$K$82)</f>
        <v>1</v>
      </c>
      <c r="F19" s="39">
        <f>SUMIF('DS_Chi tiet'!$B$12:$B$82,'Tong hop'!B19,'DS_Chi tiet'!$L$12:$L$82)</f>
        <v>20</v>
      </c>
      <c r="G19" s="40">
        <f>SUMIF('DS_Chi tiet'!$B$12:$B$82,'Tong hop'!B19,'DS_Chi tiet'!$N$12:$N$82)</f>
        <v>1000000</v>
      </c>
      <c r="H19" s="40">
        <f>SUMIF('DS_Chi tiet'!$B$12:$B$82,'Tong hop'!B19,'DS_Chi tiet'!$O$12:$O$82)</f>
        <v>0</v>
      </c>
      <c r="I19" s="40">
        <f>SUMIF('DS_Chi tiet'!$B$12:$B$82,'Tong hop'!B19,'DS_Chi tiet'!$P$12:$P$82)</f>
        <v>1000000</v>
      </c>
      <c r="J19" s="41"/>
      <c r="K19" s="32" t="s">
        <v>372</v>
      </c>
      <c r="L19" s="32" t="s">
        <v>373</v>
      </c>
      <c r="M19" s="32" t="s">
        <v>49</v>
      </c>
      <c r="N19" s="32" t="s">
        <v>599</v>
      </c>
    </row>
    <row r="20" spans="1:14" ht="27.6" customHeight="1">
      <c r="A20" s="39">
        <f>SUBTOTAL(3,$B$10:B20)</f>
        <v>11</v>
      </c>
      <c r="B20" s="39" t="s">
        <v>411</v>
      </c>
      <c r="C20" s="140" t="s">
        <v>434</v>
      </c>
      <c r="D20" s="141" t="s">
        <v>284</v>
      </c>
      <c r="E20" s="39">
        <f>SUMIF('DS_Chi tiet'!$B$12:$B$82,'Tong hop'!B20,'DS_Chi tiet'!$K$12:$K$82)</f>
        <v>1</v>
      </c>
      <c r="F20" s="39">
        <f>SUMIF('DS_Chi tiet'!$B$12:$B$82,'Tong hop'!B20,'DS_Chi tiet'!$L$12:$L$82)</f>
        <v>10</v>
      </c>
      <c r="G20" s="40">
        <f>SUMIF('DS_Chi tiet'!$B$12:$B$82,'Tong hop'!B20,'DS_Chi tiet'!$N$12:$N$82)</f>
        <v>1000000</v>
      </c>
      <c r="H20" s="40">
        <f>SUMIF('DS_Chi tiet'!$B$12:$B$82,'Tong hop'!B20,'DS_Chi tiet'!$O$12:$O$82)</f>
        <v>0</v>
      </c>
      <c r="I20" s="40">
        <f>SUMIF('DS_Chi tiet'!$B$12:$B$82,'Tong hop'!B20,'DS_Chi tiet'!$P$12:$P$82)</f>
        <v>1000000</v>
      </c>
      <c r="J20" s="41"/>
      <c r="K20" s="32" t="s">
        <v>602</v>
      </c>
      <c r="L20" s="32" t="s">
        <v>603</v>
      </c>
      <c r="M20" s="32" t="s">
        <v>49</v>
      </c>
      <c r="N20" s="32" t="s">
        <v>599</v>
      </c>
    </row>
    <row r="21" spans="1:14" ht="27.6" customHeight="1">
      <c r="A21" s="39">
        <f>SUBTOTAL(3,$B$10:B21)</f>
        <v>12</v>
      </c>
      <c r="B21" s="39" t="s">
        <v>412</v>
      </c>
      <c r="C21" s="140" t="s">
        <v>429</v>
      </c>
      <c r="D21" s="141" t="s">
        <v>436</v>
      </c>
      <c r="E21" s="39">
        <f>SUMIF('DS_Chi tiet'!$B$12:$B$82,'Tong hop'!B21,'DS_Chi tiet'!$K$12:$K$82)</f>
        <v>1</v>
      </c>
      <c r="F21" s="39">
        <f>SUMIF('DS_Chi tiet'!$B$12:$B$82,'Tong hop'!B21,'DS_Chi tiet'!$L$12:$L$82)</f>
        <v>6</v>
      </c>
      <c r="G21" s="40">
        <f>SUMIF('DS_Chi tiet'!$B$12:$B$82,'Tong hop'!B21,'DS_Chi tiet'!$N$12:$N$82)</f>
        <v>400000</v>
      </c>
      <c r="H21" s="40">
        <f>SUMIF('DS_Chi tiet'!$B$12:$B$82,'Tong hop'!B21,'DS_Chi tiet'!$O$12:$O$82)</f>
        <v>0</v>
      </c>
      <c r="I21" s="40">
        <f>SUMIF('DS_Chi tiet'!$B$12:$B$82,'Tong hop'!B21,'DS_Chi tiet'!$P$12:$P$82)</f>
        <v>400000</v>
      </c>
      <c r="J21" s="41"/>
      <c r="K21" s="32" t="s">
        <v>382</v>
      </c>
      <c r="L21" s="32" t="s">
        <v>383</v>
      </c>
      <c r="M21" s="32" t="s">
        <v>46</v>
      </c>
      <c r="N21" s="32" t="s">
        <v>205</v>
      </c>
    </row>
    <row r="22" spans="1:14" ht="27.6" customHeight="1">
      <c r="A22" s="39">
        <f>SUBTOTAL(3,$B$10:B22)</f>
        <v>13</v>
      </c>
      <c r="B22" s="39" t="s">
        <v>413</v>
      </c>
      <c r="C22" s="140" t="s">
        <v>438</v>
      </c>
      <c r="D22" s="141" t="s">
        <v>439</v>
      </c>
      <c r="E22" s="39">
        <f>SUMIF('DS_Chi tiet'!$B$12:$B$82,'Tong hop'!B22,'DS_Chi tiet'!$K$12:$K$82)</f>
        <v>1</v>
      </c>
      <c r="F22" s="39">
        <f>SUMIF('DS_Chi tiet'!$B$12:$B$82,'Tong hop'!B22,'DS_Chi tiet'!$L$12:$L$82)</f>
        <v>12</v>
      </c>
      <c r="G22" s="40">
        <f>SUMIF('DS_Chi tiet'!$B$12:$B$82,'Tong hop'!B22,'DS_Chi tiet'!$N$12:$N$82)</f>
        <v>600000</v>
      </c>
      <c r="H22" s="40">
        <f>SUMIF('DS_Chi tiet'!$B$12:$B$82,'Tong hop'!B22,'DS_Chi tiet'!$O$12:$O$82)</f>
        <v>0</v>
      </c>
      <c r="I22" s="40">
        <f>SUMIF('DS_Chi tiet'!$B$12:$B$82,'Tong hop'!B22,'DS_Chi tiet'!$P$12:$P$82)</f>
        <v>600000</v>
      </c>
      <c r="J22" s="41"/>
      <c r="K22" s="32" t="s">
        <v>378</v>
      </c>
      <c r="L22" s="32" t="s">
        <v>379</v>
      </c>
      <c r="M22" s="32" t="s">
        <v>46</v>
      </c>
      <c r="N22" s="32" t="s">
        <v>205</v>
      </c>
    </row>
    <row r="23" spans="1:14" ht="27.6" customHeight="1">
      <c r="A23" s="39">
        <f>SUBTOTAL(3,$B$10:B23)</f>
        <v>14</v>
      </c>
      <c r="B23" s="39" t="s">
        <v>414</v>
      </c>
      <c r="C23" s="140" t="s">
        <v>440</v>
      </c>
      <c r="D23" s="141" t="s">
        <v>441</v>
      </c>
      <c r="E23" s="39">
        <f>SUMIF('DS_Chi tiet'!$B$12:$B$82,'Tong hop'!B23,'DS_Chi tiet'!$K$12:$K$82)</f>
        <v>1</v>
      </c>
      <c r="F23" s="39">
        <f>SUMIF('DS_Chi tiet'!$B$12:$B$82,'Tong hop'!B23,'DS_Chi tiet'!$L$12:$L$82)</f>
        <v>10</v>
      </c>
      <c r="G23" s="40">
        <f>SUMIF('DS_Chi tiet'!$B$12:$B$82,'Tong hop'!B23,'DS_Chi tiet'!$N$12:$N$82)</f>
        <v>500000</v>
      </c>
      <c r="H23" s="40">
        <f>SUMIF('DS_Chi tiet'!$B$12:$B$82,'Tong hop'!B23,'DS_Chi tiet'!$O$12:$O$82)</f>
        <v>0</v>
      </c>
      <c r="I23" s="40">
        <f>SUMIF('DS_Chi tiet'!$B$12:$B$82,'Tong hop'!B23,'DS_Chi tiet'!$P$12:$P$82)</f>
        <v>500000</v>
      </c>
      <c r="J23" s="41"/>
      <c r="K23" s="32" t="s">
        <v>604</v>
      </c>
      <c r="L23" s="32" t="s">
        <v>605</v>
      </c>
      <c r="M23" s="32" t="s">
        <v>46</v>
      </c>
      <c r="N23" s="32" t="s">
        <v>205</v>
      </c>
    </row>
    <row r="24" spans="1:14" ht="27.6" customHeight="1">
      <c r="A24" s="39">
        <f>SUBTOTAL(3,$B$10:B24)</f>
        <v>15</v>
      </c>
      <c r="B24" s="39" t="s">
        <v>264</v>
      </c>
      <c r="C24" s="140" t="s">
        <v>303</v>
      </c>
      <c r="D24" s="141" t="s">
        <v>304</v>
      </c>
      <c r="E24" s="39">
        <f>SUMIF('DS_Chi tiet'!$B$12:$B$82,'Tong hop'!B24,'DS_Chi tiet'!$K$12:$K$82)</f>
        <v>1</v>
      </c>
      <c r="F24" s="39">
        <f>SUMIF('DS_Chi tiet'!$B$12:$B$82,'Tong hop'!B24,'DS_Chi tiet'!$L$12:$L$82)</f>
        <v>18</v>
      </c>
      <c r="G24" s="40">
        <f>SUMIF('DS_Chi tiet'!$B$12:$B$82,'Tong hop'!B24,'DS_Chi tiet'!$N$12:$N$82)</f>
        <v>900000</v>
      </c>
      <c r="H24" s="40">
        <f>SUMIF('DS_Chi tiet'!$B$12:$B$82,'Tong hop'!B24,'DS_Chi tiet'!$O$12:$O$82)</f>
        <v>0</v>
      </c>
      <c r="I24" s="40">
        <f>SUMIF('DS_Chi tiet'!$B$12:$B$82,'Tong hop'!B24,'DS_Chi tiet'!$P$12:$P$82)</f>
        <v>900000</v>
      </c>
      <c r="J24" s="41"/>
      <c r="K24" s="32" t="s">
        <v>378</v>
      </c>
      <c r="L24" s="32" t="s">
        <v>379</v>
      </c>
      <c r="M24" s="32" t="s">
        <v>46</v>
      </c>
      <c r="N24" s="32" t="s">
        <v>205</v>
      </c>
    </row>
    <row r="25" spans="1:14" ht="27.6" customHeight="1">
      <c r="A25" s="39">
        <f>SUBTOTAL(3,$B$10:B25)</f>
        <v>16</v>
      </c>
      <c r="B25" s="39" t="s">
        <v>265</v>
      </c>
      <c r="C25" s="140" t="s">
        <v>291</v>
      </c>
      <c r="D25" s="141" t="s">
        <v>305</v>
      </c>
      <c r="E25" s="39">
        <f>SUMIF('DS_Chi tiet'!$B$12:$B$82,'Tong hop'!B25,'DS_Chi tiet'!$K$12:$K$82)</f>
        <v>1</v>
      </c>
      <c r="F25" s="39">
        <f>SUMIF('DS_Chi tiet'!$B$12:$B$82,'Tong hop'!B25,'DS_Chi tiet'!$L$12:$L$82)</f>
        <v>28</v>
      </c>
      <c r="G25" s="40">
        <f>SUMIF('DS_Chi tiet'!$B$12:$B$82,'Tong hop'!B25,'DS_Chi tiet'!$N$12:$N$82)</f>
        <v>1300000</v>
      </c>
      <c r="H25" s="40">
        <f>SUMIF('DS_Chi tiet'!$B$12:$B$82,'Tong hop'!B25,'DS_Chi tiet'!$O$12:$O$82)</f>
        <v>0</v>
      </c>
      <c r="I25" s="40">
        <f>SUMIF('DS_Chi tiet'!$B$12:$B$82,'Tong hop'!B25,'DS_Chi tiet'!$P$12:$P$82)</f>
        <v>1300000</v>
      </c>
      <c r="J25" s="41"/>
      <c r="K25" s="32" t="s">
        <v>380</v>
      </c>
      <c r="L25" s="32" t="s">
        <v>381</v>
      </c>
      <c r="M25" s="32" t="s">
        <v>46</v>
      </c>
      <c r="N25" s="32" t="s">
        <v>205</v>
      </c>
    </row>
    <row r="26" spans="1:14" ht="27.6" customHeight="1">
      <c r="A26" s="39">
        <f>SUBTOTAL(3,$B$10:B26)</f>
        <v>17</v>
      </c>
      <c r="B26" s="39" t="s">
        <v>415</v>
      </c>
      <c r="C26" s="140" t="s">
        <v>429</v>
      </c>
      <c r="D26" s="141" t="s">
        <v>442</v>
      </c>
      <c r="E26" s="39">
        <f>SUMIF('DS_Chi tiet'!$B$12:$B$82,'Tong hop'!B26,'DS_Chi tiet'!$K$12:$K$82)</f>
        <v>1</v>
      </c>
      <c r="F26" s="39">
        <f>SUMIF('DS_Chi tiet'!$B$12:$B$82,'Tong hop'!B26,'DS_Chi tiet'!$L$12:$L$82)</f>
        <v>10</v>
      </c>
      <c r="G26" s="40">
        <f>SUMIF('DS_Chi tiet'!$B$12:$B$82,'Tong hop'!B26,'DS_Chi tiet'!$N$12:$N$82)</f>
        <v>500000</v>
      </c>
      <c r="H26" s="40">
        <f>SUMIF('DS_Chi tiet'!$B$12:$B$82,'Tong hop'!B26,'DS_Chi tiet'!$O$12:$O$82)</f>
        <v>0</v>
      </c>
      <c r="I26" s="40">
        <f>SUMIF('DS_Chi tiet'!$B$12:$B$82,'Tong hop'!B26,'DS_Chi tiet'!$P$12:$P$82)</f>
        <v>500000</v>
      </c>
      <c r="J26" s="41"/>
      <c r="K26" s="32" t="s">
        <v>606</v>
      </c>
      <c r="L26" s="32" t="s">
        <v>607</v>
      </c>
      <c r="M26" s="32" t="s">
        <v>46</v>
      </c>
      <c r="N26" s="32" t="s">
        <v>205</v>
      </c>
    </row>
    <row r="27" spans="1:14" ht="27.6" customHeight="1">
      <c r="A27" s="39">
        <f>SUBTOTAL(3,$B$10:B27)</f>
        <v>18</v>
      </c>
      <c r="B27" s="39" t="s">
        <v>416</v>
      </c>
      <c r="C27" s="140" t="s">
        <v>444</v>
      </c>
      <c r="D27" s="141" t="s">
        <v>445</v>
      </c>
      <c r="E27" s="39">
        <f>SUMIF('DS_Chi tiet'!$B$12:$B$82,'Tong hop'!B27,'DS_Chi tiet'!$K$12:$K$82)</f>
        <v>1</v>
      </c>
      <c r="F27" s="39">
        <f>SUMIF('DS_Chi tiet'!$B$12:$B$82,'Tong hop'!B27,'DS_Chi tiet'!$L$12:$L$82)</f>
        <v>12</v>
      </c>
      <c r="G27" s="40">
        <f>SUMIF('DS_Chi tiet'!$B$12:$B$82,'Tong hop'!B27,'DS_Chi tiet'!$N$12:$N$82)</f>
        <v>600000</v>
      </c>
      <c r="H27" s="40">
        <f>SUMIF('DS_Chi tiet'!$B$12:$B$82,'Tong hop'!B27,'DS_Chi tiet'!$O$12:$O$82)</f>
        <v>0</v>
      </c>
      <c r="I27" s="40">
        <f>SUMIF('DS_Chi tiet'!$B$12:$B$82,'Tong hop'!B27,'DS_Chi tiet'!$P$12:$P$82)</f>
        <v>600000</v>
      </c>
      <c r="J27" s="41"/>
      <c r="K27" s="32" t="s">
        <v>376</v>
      </c>
      <c r="L27" s="32" t="s">
        <v>377</v>
      </c>
      <c r="M27" s="32" t="s">
        <v>46</v>
      </c>
      <c r="N27" s="32" t="s">
        <v>205</v>
      </c>
    </row>
    <row r="28" spans="1:14" ht="27.6" customHeight="1">
      <c r="A28" s="39">
        <f>SUBTOTAL(3,$B$10:B28)</f>
        <v>19</v>
      </c>
      <c r="B28" s="39" t="s">
        <v>417</v>
      </c>
      <c r="C28" s="140" t="s">
        <v>447</v>
      </c>
      <c r="D28" s="141" t="s">
        <v>448</v>
      </c>
      <c r="E28" s="39">
        <f>SUMIF('DS_Chi tiet'!$B$12:$B$82,'Tong hop'!B28,'DS_Chi tiet'!$K$12:$K$82)</f>
        <v>1</v>
      </c>
      <c r="F28" s="39">
        <f>SUMIF('DS_Chi tiet'!$B$12:$B$82,'Tong hop'!B28,'DS_Chi tiet'!$L$12:$L$82)</f>
        <v>28</v>
      </c>
      <c r="G28" s="40">
        <f>SUMIF('DS_Chi tiet'!$B$12:$B$82,'Tong hop'!B28,'DS_Chi tiet'!$N$12:$N$82)</f>
        <v>1400000</v>
      </c>
      <c r="H28" s="40">
        <f>SUMIF('DS_Chi tiet'!$B$12:$B$82,'Tong hop'!B28,'DS_Chi tiet'!$O$12:$O$82)</f>
        <v>0</v>
      </c>
      <c r="I28" s="40">
        <f>SUMIF('DS_Chi tiet'!$B$12:$B$82,'Tong hop'!B28,'DS_Chi tiet'!$P$12:$P$82)</f>
        <v>1400000</v>
      </c>
      <c r="J28" s="41"/>
      <c r="K28" s="32" t="s">
        <v>608</v>
      </c>
      <c r="L28" s="32" t="s">
        <v>609</v>
      </c>
      <c r="M28" s="32" t="s">
        <v>46</v>
      </c>
      <c r="N28" s="32" t="s">
        <v>205</v>
      </c>
    </row>
    <row r="29" spans="1:14" ht="27.6" customHeight="1">
      <c r="A29" s="39">
        <f>SUBTOTAL(3,$B$10:B29)</f>
        <v>20</v>
      </c>
      <c r="B29" s="39" t="s">
        <v>267</v>
      </c>
      <c r="C29" s="140" t="s">
        <v>306</v>
      </c>
      <c r="D29" s="141" t="s">
        <v>307</v>
      </c>
      <c r="E29" s="39">
        <f>SUMIF('DS_Chi tiet'!$B$12:$B$82,'Tong hop'!B29,'DS_Chi tiet'!$K$12:$K$82)</f>
        <v>2</v>
      </c>
      <c r="F29" s="39">
        <f>SUMIF('DS_Chi tiet'!$B$12:$B$82,'Tong hop'!B29,'DS_Chi tiet'!$L$12:$L$82)</f>
        <v>38</v>
      </c>
      <c r="G29" s="40">
        <f>SUMIF('DS_Chi tiet'!$B$12:$B$82,'Tong hop'!B29,'DS_Chi tiet'!$N$12:$N$82)</f>
        <v>1900000</v>
      </c>
      <c r="H29" s="40">
        <f>SUMIF('DS_Chi tiet'!$B$12:$B$82,'Tong hop'!B29,'DS_Chi tiet'!$O$12:$O$82)</f>
        <v>0</v>
      </c>
      <c r="I29" s="40">
        <f>SUMIF('DS_Chi tiet'!$B$12:$B$82,'Tong hop'!B29,'DS_Chi tiet'!$P$12:$P$82)</f>
        <v>1900000</v>
      </c>
      <c r="J29" s="41"/>
      <c r="K29" s="32" t="s">
        <v>382</v>
      </c>
      <c r="L29" s="32" t="s">
        <v>383</v>
      </c>
      <c r="M29" s="32" t="s">
        <v>46</v>
      </c>
      <c r="N29" s="32" t="s">
        <v>205</v>
      </c>
    </row>
    <row r="30" spans="1:14" ht="27.6" customHeight="1">
      <c r="A30" s="39">
        <f>SUBTOTAL(3,$B$10:B30)</f>
        <v>21</v>
      </c>
      <c r="B30" s="39" t="s">
        <v>418</v>
      </c>
      <c r="C30" s="140" t="s">
        <v>449</v>
      </c>
      <c r="D30" s="141" t="s">
        <v>296</v>
      </c>
      <c r="E30" s="39">
        <f>SUMIF('DS_Chi tiet'!$B$12:$B$82,'Tong hop'!B30,'DS_Chi tiet'!$K$12:$K$82)</f>
        <v>1</v>
      </c>
      <c r="F30" s="39">
        <f>SUMIF('DS_Chi tiet'!$B$12:$B$82,'Tong hop'!B30,'DS_Chi tiet'!$L$12:$L$82)</f>
        <v>14</v>
      </c>
      <c r="G30" s="40">
        <f>SUMIF('DS_Chi tiet'!$B$12:$B$82,'Tong hop'!B30,'DS_Chi tiet'!$N$12:$N$82)</f>
        <v>650000</v>
      </c>
      <c r="H30" s="40">
        <f>SUMIF('DS_Chi tiet'!$B$12:$B$82,'Tong hop'!B30,'DS_Chi tiet'!$O$12:$O$82)</f>
        <v>0</v>
      </c>
      <c r="I30" s="40">
        <f>SUMIF('DS_Chi tiet'!$B$12:$B$82,'Tong hop'!B30,'DS_Chi tiet'!$P$12:$P$82)</f>
        <v>650000</v>
      </c>
      <c r="J30" s="41"/>
      <c r="K30" s="32" t="s">
        <v>382</v>
      </c>
      <c r="L30" s="32" t="s">
        <v>383</v>
      </c>
      <c r="M30" s="32" t="s">
        <v>46</v>
      </c>
      <c r="N30" s="32" t="s">
        <v>205</v>
      </c>
    </row>
    <row r="31" spans="1:14" ht="27.6" customHeight="1">
      <c r="A31" s="39">
        <f>SUBTOTAL(3,$B$10:B31)</f>
        <v>22</v>
      </c>
      <c r="B31" s="39" t="s">
        <v>419</v>
      </c>
      <c r="C31" s="140" t="s">
        <v>451</v>
      </c>
      <c r="D31" s="141" t="s">
        <v>318</v>
      </c>
      <c r="E31" s="39">
        <f>SUMIF('DS_Chi tiet'!$B$12:$B$82,'Tong hop'!B31,'DS_Chi tiet'!$K$12:$K$82)</f>
        <v>1</v>
      </c>
      <c r="F31" s="39">
        <f>SUMIF('DS_Chi tiet'!$B$12:$B$82,'Tong hop'!B31,'DS_Chi tiet'!$L$12:$L$82)</f>
        <v>28</v>
      </c>
      <c r="G31" s="40">
        <f>SUMIF('DS_Chi tiet'!$B$12:$B$82,'Tong hop'!B31,'DS_Chi tiet'!$N$12:$N$82)</f>
        <v>1400000</v>
      </c>
      <c r="H31" s="40">
        <f>SUMIF('DS_Chi tiet'!$B$12:$B$82,'Tong hop'!B31,'DS_Chi tiet'!$O$12:$O$82)</f>
        <v>0</v>
      </c>
      <c r="I31" s="40">
        <f>SUMIF('DS_Chi tiet'!$B$12:$B$82,'Tong hop'!B31,'DS_Chi tiet'!$P$12:$P$82)</f>
        <v>1400000</v>
      </c>
      <c r="J31" s="41"/>
      <c r="K31" s="32" t="s">
        <v>386</v>
      </c>
      <c r="L31" s="32" t="s">
        <v>387</v>
      </c>
      <c r="M31" s="32" t="s">
        <v>58</v>
      </c>
      <c r="N31" s="32" t="s">
        <v>210</v>
      </c>
    </row>
    <row r="32" spans="1:14" ht="27.6" customHeight="1">
      <c r="A32" s="39">
        <f>SUBTOTAL(3,$B$10:B32)</f>
        <v>23</v>
      </c>
      <c r="B32" s="39" t="s">
        <v>268</v>
      </c>
      <c r="C32" s="140" t="s">
        <v>308</v>
      </c>
      <c r="D32" s="141" t="s">
        <v>309</v>
      </c>
      <c r="E32" s="39">
        <f>SUMIF('DS_Chi tiet'!$B$12:$B$82,'Tong hop'!B32,'DS_Chi tiet'!$K$12:$K$82)</f>
        <v>1</v>
      </c>
      <c r="F32" s="39">
        <f>SUMIF('DS_Chi tiet'!$B$12:$B$82,'Tong hop'!B32,'DS_Chi tiet'!$L$12:$L$82)</f>
        <v>28</v>
      </c>
      <c r="G32" s="40">
        <f>SUMIF('DS_Chi tiet'!$B$12:$B$82,'Tong hop'!B32,'DS_Chi tiet'!$N$12:$N$82)</f>
        <v>1300000</v>
      </c>
      <c r="H32" s="40">
        <f>SUMIF('DS_Chi tiet'!$B$12:$B$82,'Tong hop'!B32,'DS_Chi tiet'!$O$12:$O$82)</f>
        <v>0</v>
      </c>
      <c r="I32" s="40">
        <f>SUMIF('DS_Chi tiet'!$B$12:$B$82,'Tong hop'!B32,'DS_Chi tiet'!$P$12:$P$82)</f>
        <v>1300000</v>
      </c>
      <c r="J32" s="41"/>
      <c r="K32" s="32" t="s">
        <v>384</v>
      </c>
      <c r="L32" s="32" t="s">
        <v>385</v>
      </c>
      <c r="M32" s="32" t="s">
        <v>58</v>
      </c>
      <c r="N32" s="32" t="s">
        <v>210</v>
      </c>
    </row>
    <row r="33" spans="1:14" ht="27.6" customHeight="1">
      <c r="A33" s="39">
        <f>SUBTOTAL(3,$B$10:B33)</f>
        <v>24</v>
      </c>
      <c r="B33" s="39" t="s">
        <v>420</v>
      </c>
      <c r="C33" s="140" t="s">
        <v>453</v>
      </c>
      <c r="D33" s="141" t="s">
        <v>454</v>
      </c>
      <c r="E33" s="39">
        <f>SUMIF('DS_Chi tiet'!$B$12:$B$82,'Tong hop'!B33,'DS_Chi tiet'!$K$12:$K$82)</f>
        <v>1</v>
      </c>
      <c r="F33" s="39">
        <f>SUMIF('DS_Chi tiet'!$B$12:$B$82,'Tong hop'!B33,'DS_Chi tiet'!$L$12:$L$82)</f>
        <v>18</v>
      </c>
      <c r="G33" s="40">
        <f>SUMIF('DS_Chi tiet'!$B$12:$B$82,'Tong hop'!B33,'DS_Chi tiet'!$N$12:$N$82)</f>
        <v>900000</v>
      </c>
      <c r="H33" s="40">
        <f>SUMIF('DS_Chi tiet'!$B$12:$B$82,'Tong hop'!B33,'DS_Chi tiet'!$O$12:$O$82)</f>
        <v>0</v>
      </c>
      <c r="I33" s="40">
        <f>SUMIF('DS_Chi tiet'!$B$12:$B$82,'Tong hop'!B33,'DS_Chi tiet'!$P$12:$P$82)</f>
        <v>900000</v>
      </c>
      <c r="J33" s="41"/>
      <c r="K33" s="32" t="s">
        <v>384</v>
      </c>
      <c r="L33" s="32" t="s">
        <v>385</v>
      </c>
      <c r="M33" s="32" t="s">
        <v>58</v>
      </c>
      <c r="N33" s="32" t="s">
        <v>210</v>
      </c>
    </row>
    <row r="34" spans="1:14" ht="27.6" customHeight="1">
      <c r="A34" s="39">
        <f>SUBTOTAL(3,$B$10:B34)</f>
        <v>25</v>
      </c>
      <c r="B34" s="39" t="s">
        <v>269</v>
      </c>
      <c r="C34" s="140" t="s">
        <v>290</v>
      </c>
      <c r="D34" s="141" t="s">
        <v>310</v>
      </c>
      <c r="E34" s="39">
        <f>SUMIF('DS_Chi tiet'!$B$12:$B$82,'Tong hop'!B34,'DS_Chi tiet'!$K$12:$K$82)</f>
        <v>1</v>
      </c>
      <c r="F34" s="39">
        <f>SUMIF('DS_Chi tiet'!$B$12:$B$82,'Tong hop'!B34,'DS_Chi tiet'!$L$12:$L$82)</f>
        <v>14</v>
      </c>
      <c r="G34" s="40">
        <f>SUMIF('DS_Chi tiet'!$B$12:$B$82,'Tong hop'!B34,'DS_Chi tiet'!$N$12:$N$82)</f>
        <v>650000</v>
      </c>
      <c r="H34" s="40">
        <f>SUMIF('DS_Chi tiet'!$B$12:$B$82,'Tong hop'!B34,'DS_Chi tiet'!$O$12:$O$82)</f>
        <v>0</v>
      </c>
      <c r="I34" s="40">
        <f>SUMIF('DS_Chi tiet'!$B$12:$B$82,'Tong hop'!B34,'DS_Chi tiet'!$P$12:$P$82)</f>
        <v>650000</v>
      </c>
      <c r="J34" s="41"/>
      <c r="K34" s="32" t="s">
        <v>386</v>
      </c>
      <c r="L34" s="32" t="s">
        <v>387</v>
      </c>
      <c r="M34" s="32" t="s">
        <v>58</v>
      </c>
      <c r="N34" s="32" t="s">
        <v>210</v>
      </c>
    </row>
    <row r="35" spans="1:14" ht="27.6" customHeight="1">
      <c r="A35" s="39">
        <f>SUBTOTAL(3,$B$10:B35)</f>
        <v>26</v>
      </c>
      <c r="B35" s="39" t="s">
        <v>270</v>
      </c>
      <c r="C35" s="140" t="s">
        <v>313</v>
      </c>
      <c r="D35" s="141" t="s">
        <v>314</v>
      </c>
      <c r="E35" s="39">
        <f>SUMIF('DS_Chi tiet'!$B$12:$B$82,'Tong hop'!B35,'DS_Chi tiet'!$K$12:$K$82)</f>
        <v>1</v>
      </c>
      <c r="F35" s="39">
        <f>SUMIF('DS_Chi tiet'!$B$12:$B$82,'Tong hop'!B35,'DS_Chi tiet'!$L$12:$L$82)</f>
        <v>20</v>
      </c>
      <c r="G35" s="40">
        <f>SUMIF('DS_Chi tiet'!$B$12:$B$82,'Tong hop'!B35,'DS_Chi tiet'!$N$12:$N$82)</f>
        <v>1050000</v>
      </c>
      <c r="H35" s="40">
        <f>SUMIF('DS_Chi tiet'!$B$12:$B$82,'Tong hop'!B35,'DS_Chi tiet'!$O$12:$O$82)</f>
        <v>0</v>
      </c>
      <c r="I35" s="40">
        <f>SUMIF('DS_Chi tiet'!$B$12:$B$82,'Tong hop'!B35,'DS_Chi tiet'!$P$12:$P$82)</f>
        <v>1050000</v>
      </c>
      <c r="J35" s="41"/>
      <c r="K35" s="32" t="s">
        <v>388</v>
      </c>
      <c r="L35" s="32" t="s">
        <v>389</v>
      </c>
      <c r="M35" s="32" t="s">
        <v>58</v>
      </c>
      <c r="N35" s="32" t="s">
        <v>210</v>
      </c>
    </row>
    <row r="36" spans="1:14" ht="27.6" customHeight="1">
      <c r="A36" s="39">
        <f>SUBTOTAL(3,$B$10:B36)</f>
        <v>27</v>
      </c>
      <c r="B36" s="39" t="s">
        <v>271</v>
      </c>
      <c r="C36" s="140" t="s">
        <v>315</v>
      </c>
      <c r="D36" s="141" t="s">
        <v>316</v>
      </c>
      <c r="E36" s="39">
        <f>SUMIF('DS_Chi tiet'!$B$12:$B$82,'Tong hop'!B36,'DS_Chi tiet'!$K$12:$K$82)</f>
        <v>1</v>
      </c>
      <c r="F36" s="39">
        <f>SUMIF('DS_Chi tiet'!$B$12:$B$82,'Tong hop'!B36,'DS_Chi tiet'!$L$12:$L$82)</f>
        <v>40</v>
      </c>
      <c r="G36" s="40">
        <f>SUMIF('DS_Chi tiet'!$B$12:$B$82,'Tong hop'!B36,'DS_Chi tiet'!$N$12:$N$82)</f>
        <v>2100000</v>
      </c>
      <c r="H36" s="40">
        <f>SUMIF('DS_Chi tiet'!$B$12:$B$82,'Tong hop'!B36,'DS_Chi tiet'!$O$12:$O$82)</f>
        <v>0</v>
      </c>
      <c r="I36" s="40">
        <f>SUMIF('DS_Chi tiet'!$B$12:$B$82,'Tong hop'!B36,'DS_Chi tiet'!$P$12:$P$82)</f>
        <v>2100000</v>
      </c>
      <c r="J36" s="41"/>
      <c r="K36" s="32" t="s">
        <v>384</v>
      </c>
      <c r="L36" s="32" t="s">
        <v>385</v>
      </c>
      <c r="M36" s="32" t="s">
        <v>58</v>
      </c>
      <c r="N36" s="32" t="s">
        <v>210</v>
      </c>
    </row>
    <row r="37" spans="1:14" ht="27.6" customHeight="1">
      <c r="A37" s="39">
        <f>SUBTOTAL(3,$B$10:B37)</f>
        <v>28</v>
      </c>
      <c r="B37" s="39" t="s">
        <v>272</v>
      </c>
      <c r="C37" s="140" t="s">
        <v>317</v>
      </c>
      <c r="D37" s="141" t="s">
        <v>318</v>
      </c>
      <c r="E37" s="39">
        <f>SUMIF('DS_Chi tiet'!$B$12:$B$82,'Tong hop'!B37,'DS_Chi tiet'!$K$12:$K$82)</f>
        <v>2</v>
      </c>
      <c r="F37" s="39">
        <f>SUMIF('DS_Chi tiet'!$B$12:$B$82,'Tong hop'!B37,'DS_Chi tiet'!$L$12:$L$82)</f>
        <v>24</v>
      </c>
      <c r="G37" s="40">
        <f>SUMIF('DS_Chi tiet'!$B$12:$B$82,'Tong hop'!B37,'DS_Chi tiet'!$N$12:$N$82)</f>
        <v>1150000</v>
      </c>
      <c r="H37" s="40">
        <f>SUMIF('DS_Chi tiet'!$B$12:$B$82,'Tong hop'!B37,'DS_Chi tiet'!$O$12:$O$82)</f>
        <v>0</v>
      </c>
      <c r="I37" s="40">
        <f>SUMIF('DS_Chi tiet'!$B$12:$B$82,'Tong hop'!B37,'DS_Chi tiet'!$P$12:$P$82)</f>
        <v>1150000</v>
      </c>
      <c r="J37" s="41"/>
      <c r="K37" s="32" t="s">
        <v>390</v>
      </c>
      <c r="L37" s="32" t="s">
        <v>391</v>
      </c>
      <c r="M37" s="32" t="s">
        <v>58</v>
      </c>
      <c r="N37" s="32" t="s">
        <v>210</v>
      </c>
    </row>
    <row r="38" spans="1:14" ht="27.6" customHeight="1">
      <c r="A38" s="39">
        <f>SUBTOTAL(3,$B$10:B38)</f>
        <v>29</v>
      </c>
      <c r="B38" s="39" t="s">
        <v>421</v>
      </c>
      <c r="C38" s="140" t="s">
        <v>291</v>
      </c>
      <c r="D38" s="141" t="s">
        <v>456</v>
      </c>
      <c r="E38" s="39">
        <f>SUMIF('DS_Chi tiet'!$B$12:$B$82,'Tong hop'!B38,'DS_Chi tiet'!$K$12:$K$82)</f>
        <v>1</v>
      </c>
      <c r="F38" s="39">
        <f>SUMIF('DS_Chi tiet'!$B$12:$B$82,'Tong hop'!B38,'DS_Chi tiet'!$L$12:$L$82)</f>
        <v>28</v>
      </c>
      <c r="G38" s="40">
        <f>SUMIF('DS_Chi tiet'!$B$12:$B$82,'Tong hop'!B38,'DS_Chi tiet'!$N$12:$N$82)</f>
        <v>1300000</v>
      </c>
      <c r="H38" s="40">
        <f>SUMIF('DS_Chi tiet'!$B$12:$B$82,'Tong hop'!B38,'DS_Chi tiet'!$O$12:$O$82)</f>
        <v>0</v>
      </c>
      <c r="I38" s="40">
        <f>SUMIF('DS_Chi tiet'!$B$12:$B$82,'Tong hop'!B38,'DS_Chi tiet'!$P$12:$P$82)</f>
        <v>1300000</v>
      </c>
      <c r="J38" s="41"/>
      <c r="K38" s="32" t="s">
        <v>386</v>
      </c>
      <c r="L38" s="32" t="s">
        <v>387</v>
      </c>
      <c r="M38" s="32" t="s">
        <v>58</v>
      </c>
      <c r="N38" s="32" t="s">
        <v>210</v>
      </c>
    </row>
    <row r="39" spans="1:14" ht="27.6" customHeight="1">
      <c r="A39" s="39">
        <f>SUBTOTAL(3,$B$10:B39)</f>
        <v>30</v>
      </c>
      <c r="B39" s="39" t="s">
        <v>422</v>
      </c>
      <c r="C39" s="140" t="s">
        <v>457</v>
      </c>
      <c r="D39" s="141" t="s">
        <v>292</v>
      </c>
      <c r="E39" s="39">
        <f>SUMIF('DS_Chi tiet'!$B$12:$B$82,'Tong hop'!B39,'DS_Chi tiet'!$K$12:$K$82)</f>
        <v>1</v>
      </c>
      <c r="F39" s="39">
        <f>SUMIF('DS_Chi tiet'!$B$12:$B$82,'Tong hop'!B39,'DS_Chi tiet'!$L$12:$L$82)</f>
        <v>28</v>
      </c>
      <c r="G39" s="40">
        <f>SUMIF('DS_Chi tiet'!$B$12:$B$82,'Tong hop'!B39,'DS_Chi tiet'!$N$12:$N$82)</f>
        <v>1300000</v>
      </c>
      <c r="H39" s="40">
        <f>SUMIF('DS_Chi tiet'!$B$12:$B$82,'Tong hop'!B39,'DS_Chi tiet'!$O$12:$O$82)</f>
        <v>0</v>
      </c>
      <c r="I39" s="40">
        <f>SUMIF('DS_Chi tiet'!$B$12:$B$82,'Tong hop'!B39,'DS_Chi tiet'!$P$12:$P$82)</f>
        <v>1300000</v>
      </c>
      <c r="J39" s="41"/>
      <c r="K39" s="32" t="s">
        <v>386</v>
      </c>
      <c r="L39" s="32" t="s">
        <v>387</v>
      </c>
      <c r="M39" s="32" t="s">
        <v>58</v>
      </c>
      <c r="N39" s="32" t="s">
        <v>210</v>
      </c>
    </row>
    <row r="40" spans="1:14" ht="27.6" customHeight="1">
      <c r="A40" s="39">
        <f>SUBTOTAL(3,$B$10:B40)</f>
        <v>31</v>
      </c>
      <c r="B40" s="39" t="s">
        <v>423</v>
      </c>
      <c r="C40" s="140" t="s">
        <v>458</v>
      </c>
      <c r="D40" s="141" t="s">
        <v>459</v>
      </c>
      <c r="E40" s="39">
        <f>SUMIF('DS_Chi tiet'!$B$12:$B$82,'Tong hop'!B40,'DS_Chi tiet'!$K$12:$K$82)</f>
        <v>3</v>
      </c>
      <c r="F40" s="39">
        <f>SUMIF('DS_Chi tiet'!$B$12:$B$82,'Tong hop'!B40,'DS_Chi tiet'!$L$12:$L$82)</f>
        <v>70</v>
      </c>
      <c r="G40" s="40">
        <f>SUMIF('DS_Chi tiet'!$B$12:$B$82,'Tong hop'!B40,'DS_Chi tiet'!$N$12:$N$82)</f>
        <v>3250000</v>
      </c>
      <c r="H40" s="40">
        <f>SUMIF('DS_Chi tiet'!$B$12:$B$82,'Tong hop'!B40,'DS_Chi tiet'!$O$12:$O$82)</f>
        <v>0</v>
      </c>
      <c r="I40" s="40">
        <f>SUMIF('DS_Chi tiet'!$B$12:$B$82,'Tong hop'!B40,'DS_Chi tiet'!$P$12:$P$82)</f>
        <v>3250000</v>
      </c>
      <c r="J40" s="41"/>
      <c r="K40" s="32" t="s">
        <v>386</v>
      </c>
      <c r="L40" s="32" t="s">
        <v>387</v>
      </c>
      <c r="M40" s="32" t="s">
        <v>58</v>
      </c>
      <c r="N40" s="32" t="s">
        <v>210</v>
      </c>
    </row>
    <row r="41" spans="1:14" ht="27.6" customHeight="1">
      <c r="A41" s="39">
        <f>SUBTOTAL(3,$B$10:B41)</f>
        <v>32</v>
      </c>
      <c r="B41" s="39" t="s">
        <v>273</v>
      </c>
      <c r="C41" s="140" t="s">
        <v>319</v>
      </c>
      <c r="D41" s="141" t="s">
        <v>320</v>
      </c>
      <c r="E41" s="39">
        <f>SUMIF('DS_Chi tiet'!$B$12:$B$82,'Tong hop'!B41,'DS_Chi tiet'!$K$12:$K$82)</f>
        <v>1</v>
      </c>
      <c r="F41" s="39">
        <f>SUMIF('DS_Chi tiet'!$B$12:$B$82,'Tong hop'!B41,'DS_Chi tiet'!$L$12:$L$82)</f>
        <v>28</v>
      </c>
      <c r="G41" s="40">
        <f>SUMIF('DS_Chi tiet'!$B$12:$B$82,'Tong hop'!B41,'DS_Chi tiet'!$N$12:$N$82)</f>
        <v>1300000</v>
      </c>
      <c r="H41" s="40">
        <f>SUMIF('DS_Chi tiet'!$B$12:$B$82,'Tong hop'!B41,'DS_Chi tiet'!$O$12:$O$82)</f>
        <v>0</v>
      </c>
      <c r="I41" s="40">
        <f>SUMIF('DS_Chi tiet'!$B$12:$B$82,'Tong hop'!B41,'DS_Chi tiet'!$P$12:$P$82)</f>
        <v>1300000</v>
      </c>
      <c r="J41" s="41"/>
      <c r="K41" s="32" t="s">
        <v>252</v>
      </c>
      <c r="L41" s="32" t="s">
        <v>253</v>
      </c>
      <c r="M41" s="32" t="s">
        <v>58</v>
      </c>
      <c r="N41" s="32" t="s">
        <v>210</v>
      </c>
    </row>
    <row r="42" spans="1:14" ht="27.6" customHeight="1">
      <c r="A42" s="39">
        <f>SUBTOTAL(3,$B$10:B42)</f>
        <v>33</v>
      </c>
      <c r="B42" s="39" t="s">
        <v>274</v>
      </c>
      <c r="C42" s="140" t="s">
        <v>321</v>
      </c>
      <c r="D42" s="141" t="s">
        <v>322</v>
      </c>
      <c r="E42" s="39">
        <f>SUMIF('DS_Chi tiet'!$B$12:$B$82,'Tong hop'!B42,'DS_Chi tiet'!$K$12:$K$82)</f>
        <v>1</v>
      </c>
      <c r="F42" s="39">
        <f>SUMIF('DS_Chi tiet'!$B$12:$B$82,'Tong hop'!B42,'DS_Chi tiet'!$L$12:$L$82)</f>
        <v>10</v>
      </c>
      <c r="G42" s="40">
        <f>SUMIF('DS_Chi tiet'!$B$12:$B$82,'Tong hop'!B42,'DS_Chi tiet'!$N$12:$N$82)</f>
        <v>500000</v>
      </c>
      <c r="H42" s="40">
        <f>SUMIF('DS_Chi tiet'!$B$12:$B$82,'Tong hop'!B42,'DS_Chi tiet'!$O$12:$O$82)</f>
        <v>0</v>
      </c>
      <c r="I42" s="40">
        <f>SUMIF('DS_Chi tiet'!$B$12:$B$82,'Tong hop'!B42,'DS_Chi tiet'!$P$12:$P$82)</f>
        <v>500000</v>
      </c>
      <c r="J42" s="41"/>
      <c r="K42" s="32" t="s">
        <v>386</v>
      </c>
      <c r="L42" s="32" t="s">
        <v>387</v>
      </c>
      <c r="M42" s="32" t="s">
        <v>58</v>
      </c>
      <c r="N42" s="32" t="s">
        <v>210</v>
      </c>
    </row>
    <row r="43" spans="1:14" ht="27.6" customHeight="1">
      <c r="A43" s="39">
        <f>SUBTOTAL(3,$B$10:B43)</f>
        <v>34</v>
      </c>
      <c r="B43" s="39" t="s">
        <v>275</v>
      </c>
      <c r="C43" s="140" t="s">
        <v>323</v>
      </c>
      <c r="D43" s="141" t="s">
        <v>311</v>
      </c>
      <c r="E43" s="39">
        <f>SUMIF('DS_Chi tiet'!$B$12:$B$82,'Tong hop'!B43,'DS_Chi tiet'!$K$12:$K$82)</f>
        <v>1</v>
      </c>
      <c r="F43" s="39">
        <f>SUMIF('DS_Chi tiet'!$B$12:$B$82,'Tong hop'!B43,'DS_Chi tiet'!$L$12:$L$82)</f>
        <v>10</v>
      </c>
      <c r="G43" s="40">
        <f>SUMIF('DS_Chi tiet'!$B$12:$B$82,'Tong hop'!B43,'DS_Chi tiet'!$N$12:$N$82)</f>
        <v>500000</v>
      </c>
      <c r="H43" s="40">
        <f>SUMIF('DS_Chi tiet'!$B$12:$B$82,'Tong hop'!B43,'DS_Chi tiet'!$O$12:$O$82)</f>
        <v>0</v>
      </c>
      <c r="I43" s="40">
        <f>SUMIF('DS_Chi tiet'!$B$12:$B$82,'Tong hop'!B43,'DS_Chi tiet'!$P$12:$P$82)</f>
        <v>500000</v>
      </c>
      <c r="J43" s="41"/>
      <c r="K43" s="32" t="s">
        <v>392</v>
      </c>
      <c r="L43" s="32" t="s">
        <v>393</v>
      </c>
      <c r="M43" s="32" t="s">
        <v>2</v>
      </c>
      <c r="N43" s="32" t="s">
        <v>610</v>
      </c>
    </row>
    <row r="44" spans="1:14" ht="27.6" customHeight="1">
      <c r="A44" s="39">
        <f>SUBTOTAL(3,$B$10:B44)</f>
        <v>35</v>
      </c>
      <c r="B44" s="39" t="s">
        <v>276</v>
      </c>
      <c r="C44" s="140" t="s">
        <v>324</v>
      </c>
      <c r="D44" s="141" t="s">
        <v>325</v>
      </c>
      <c r="E44" s="39">
        <f>SUMIF('DS_Chi tiet'!$B$12:$B$82,'Tong hop'!B44,'DS_Chi tiet'!$K$12:$K$82)</f>
        <v>1</v>
      </c>
      <c r="F44" s="39">
        <f>SUMIF('DS_Chi tiet'!$B$12:$B$82,'Tong hop'!B44,'DS_Chi tiet'!$L$12:$L$82)</f>
        <v>10</v>
      </c>
      <c r="G44" s="40">
        <f>SUMIF('DS_Chi tiet'!$B$12:$B$82,'Tong hop'!B44,'DS_Chi tiet'!$N$12:$N$82)</f>
        <v>500000</v>
      </c>
      <c r="H44" s="40">
        <f>SUMIF('DS_Chi tiet'!$B$12:$B$82,'Tong hop'!B44,'DS_Chi tiet'!$O$12:$O$82)</f>
        <v>0</v>
      </c>
      <c r="I44" s="40">
        <f>SUMIF('DS_Chi tiet'!$B$12:$B$82,'Tong hop'!B44,'DS_Chi tiet'!$P$12:$P$82)</f>
        <v>500000</v>
      </c>
      <c r="J44" s="41"/>
      <c r="K44" s="32" t="s">
        <v>394</v>
      </c>
      <c r="L44" s="32" t="s">
        <v>395</v>
      </c>
      <c r="M44" s="32" t="s">
        <v>2</v>
      </c>
      <c r="N44" s="32" t="s">
        <v>610</v>
      </c>
    </row>
    <row r="45" spans="1:14" ht="27.6" customHeight="1">
      <c r="A45" s="39">
        <f>SUBTOTAL(3,$B$10:B45)</f>
        <v>36</v>
      </c>
      <c r="B45" s="39" t="s">
        <v>277</v>
      </c>
      <c r="C45" s="140" t="s">
        <v>326</v>
      </c>
      <c r="D45" s="141" t="s">
        <v>327</v>
      </c>
      <c r="E45" s="39">
        <f>SUMIF('DS_Chi tiet'!$B$12:$B$82,'Tong hop'!B45,'DS_Chi tiet'!$K$12:$K$82)</f>
        <v>1</v>
      </c>
      <c r="F45" s="39">
        <f>SUMIF('DS_Chi tiet'!$B$12:$B$82,'Tong hop'!B45,'DS_Chi tiet'!$L$12:$L$82)</f>
        <v>20</v>
      </c>
      <c r="G45" s="40">
        <f>SUMIF('DS_Chi tiet'!$B$12:$B$82,'Tong hop'!B45,'DS_Chi tiet'!$N$12:$N$82)</f>
        <v>1000000</v>
      </c>
      <c r="H45" s="40">
        <f>SUMIF('DS_Chi tiet'!$B$12:$B$82,'Tong hop'!B45,'DS_Chi tiet'!$O$12:$O$82)</f>
        <v>0</v>
      </c>
      <c r="I45" s="40">
        <f>SUMIF('DS_Chi tiet'!$B$12:$B$82,'Tong hop'!B45,'DS_Chi tiet'!$P$12:$P$82)</f>
        <v>1000000</v>
      </c>
      <c r="J45" s="41"/>
      <c r="K45" s="32" t="s">
        <v>398</v>
      </c>
      <c r="L45" s="32" t="s">
        <v>399</v>
      </c>
      <c r="M45" s="32" t="s">
        <v>2</v>
      </c>
      <c r="N45" s="32" t="s">
        <v>610</v>
      </c>
    </row>
    <row r="46" spans="1:14" ht="27.6" customHeight="1">
      <c r="A46" s="39">
        <f>SUBTOTAL(3,$B$10:B46)</f>
        <v>37</v>
      </c>
      <c r="B46" s="39" t="s">
        <v>278</v>
      </c>
      <c r="C46" s="140" t="s">
        <v>328</v>
      </c>
      <c r="D46" s="141" t="s">
        <v>296</v>
      </c>
      <c r="E46" s="39">
        <f>SUMIF('DS_Chi tiet'!$B$12:$B$82,'Tong hop'!B46,'DS_Chi tiet'!$K$12:$K$82)</f>
        <v>1</v>
      </c>
      <c r="F46" s="39">
        <f>SUMIF('DS_Chi tiet'!$B$12:$B$82,'Tong hop'!B46,'DS_Chi tiet'!$L$12:$L$82)</f>
        <v>20</v>
      </c>
      <c r="G46" s="40">
        <f>SUMIF('DS_Chi tiet'!$B$12:$B$82,'Tong hop'!B46,'DS_Chi tiet'!$N$12:$N$82)</f>
        <v>1000000</v>
      </c>
      <c r="H46" s="40">
        <f>SUMIF('DS_Chi tiet'!$B$12:$B$82,'Tong hop'!B46,'DS_Chi tiet'!$O$12:$O$82)</f>
        <v>0</v>
      </c>
      <c r="I46" s="40">
        <f>SUMIF('DS_Chi tiet'!$B$12:$B$82,'Tong hop'!B46,'DS_Chi tiet'!$P$12:$P$82)</f>
        <v>1000000</v>
      </c>
      <c r="J46" s="41"/>
      <c r="K46" s="32" t="s">
        <v>396</v>
      </c>
      <c r="L46" s="32" t="s">
        <v>397</v>
      </c>
      <c r="M46" s="32" t="s">
        <v>2</v>
      </c>
      <c r="N46" s="32" t="s">
        <v>610</v>
      </c>
    </row>
    <row r="47" spans="1:14" ht="27.6" customHeight="1">
      <c r="A47" s="39">
        <f>SUBTOTAL(3,$B$10:B47)</f>
        <v>38</v>
      </c>
      <c r="B47" s="39" t="s">
        <v>279</v>
      </c>
      <c r="C47" s="140" t="s">
        <v>293</v>
      </c>
      <c r="D47" s="141" t="s">
        <v>296</v>
      </c>
      <c r="E47" s="39">
        <f>SUMIF('DS_Chi tiet'!$B$12:$B$82,'Tong hop'!B47,'DS_Chi tiet'!$K$12:$K$82)</f>
        <v>1</v>
      </c>
      <c r="F47" s="39">
        <f>SUMIF('DS_Chi tiet'!$B$12:$B$82,'Tong hop'!B47,'DS_Chi tiet'!$L$12:$L$82)</f>
        <v>20</v>
      </c>
      <c r="G47" s="40">
        <f>SUMIF('DS_Chi tiet'!$B$12:$B$82,'Tong hop'!B47,'DS_Chi tiet'!$N$12:$N$82)</f>
        <v>1000000</v>
      </c>
      <c r="H47" s="40">
        <f>SUMIF('DS_Chi tiet'!$B$12:$B$82,'Tong hop'!B47,'DS_Chi tiet'!$O$12:$O$82)</f>
        <v>0</v>
      </c>
      <c r="I47" s="40">
        <f>SUMIF('DS_Chi tiet'!$B$12:$B$82,'Tong hop'!B47,'DS_Chi tiet'!$P$12:$P$82)</f>
        <v>1000000</v>
      </c>
      <c r="J47" s="41"/>
      <c r="K47" s="32" t="s">
        <v>402</v>
      </c>
      <c r="L47" s="32" t="s">
        <v>403</v>
      </c>
      <c r="M47" s="32" t="s">
        <v>59</v>
      </c>
      <c r="N47" s="32" t="s">
        <v>611</v>
      </c>
    </row>
    <row r="48" spans="1:14" ht="27.6" customHeight="1">
      <c r="A48" s="39">
        <f>SUBTOTAL(3,$B$10:B48)</f>
        <v>39</v>
      </c>
      <c r="B48" s="39" t="s">
        <v>280</v>
      </c>
      <c r="C48" s="140" t="s">
        <v>329</v>
      </c>
      <c r="D48" s="141" t="s">
        <v>330</v>
      </c>
      <c r="E48" s="39">
        <f>SUMIF('DS_Chi tiet'!$B$12:$B$82,'Tong hop'!B48,'DS_Chi tiet'!$K$12:$K$82)</f>
        <v>3</v>
      </c>
      <c r="F48" s="39">
        <f>SUMIF('DS_Chi tiet'!$B$12:$B$82,'Tong hop'!B48,'DS_Chi tiet'!$L$12:$L$82)</f>
        <v>30</v>
      </c>
      <c r="G48" s="40">
        <f>SUMIF('DS_Chi tiet'!$B$12:$B$82,'Tong hop'!B48,'DS_Chi tiet'!$N$12:$N$82)</f>
        <v>1500000</v>
      </c>
      <c r="H48" s="40">
        <f>SUMIF('DS_Chi tiet'!$B$12:$B$82,'Tong hop'!B48,'DS_Chi tiet'!$O$12:$O$82)</f>
        <v>0</v>
      </c>
      <c r="I48" s="40">
        <f>SUMIF('DS_Chi tiet'!$B$12:$B$82,'Tong hop'!B48,'DS_Chi tiet'!$P$12:$P$82)</f>
        <v>1500000</v>
      </c>
      <c r="J48" s="41"/>
      <c r="K48" s="32" t="s">
        <v>400</v>
      </c>
      <c r="L48" s="32" t="s">
        <v>401</v>
      </c>
      <c r="M48" s="32" t="s">
        <v>59</v>
      </c>
      <c r="N48" s="32" t="s">
        <v>611</v>
      </c>
    </row>
    <row r="49" spans="1:14" ht="27.6" customHeight="1">
      <c r="A49" s="39">
        <f>SUBTOTAL(3,$B$10:B49)</f>
        <v>40</v>
      </c>
      <c r="B49" s="39" t="s">
        <v>217</v>
      </c>
      <c r="C49" s="140" t="s">
        <v>218</v>
      </c>
      <c r="D49" s="141" t="s">
        <v>219</v>
      </c>
      <c r="E49" s="39">
        <f>SUMIF('DS_Chi tiet'!$B$12:$B$82,'Tong hop'!B49,'DS_Chi tiet'!$K$12:$K$82)</f>
        <v>13</v>
      </c>
      <c r="F49" s="39">
        <f>SUMIF('DS_Chi tiet'!$B$12:$B$82,'Tong hop'!B49,'DS_Chi tiet'!$L$12:$L$82)</f>
        <v>144</v>
      </c>
      <c r="G49" s="40">
        <f>SUMIF('DS_Chi tiet'!$B$12:$B$82,'Tong hop'!B49,'DS_Chi tiet'!$N$12:$N$82)</f>
        <v>8100000</v>
      </c>
      <c r="H49" s="40">
        <f>SUMIF('DS_Chi tiet'!$B$12:$B$82,'Tong hop'!B49,'DS_Chi tiet'!$O$12:$O$82)</f>
        <v>0</v>
      </c>
      <c r="I49" s="40">
        <f>SUMIF('DS_Chi tiet'!$B$12:$B$82,'Tong hop'!B49,'DS_Chi tiet'!$P$12:$P$82)</f>
        <v>8100000</v>
      </c>
      <c r="J49" s="41"/>
      <c r="K49" s="32" t="s">
        <v>250</v>
      </c>
      <c r="L49" s="32" t="s">
        <v>251</v>
      </c>
      <c r="M49" s="32" t="s">
        <v>54</v>
      </c>
      <c r="N49" s="32" t="s">
        <v>207</v>
      </c>
    </row>
    <row r="50" spans="1:14" ht="27.6" customHeight="1">
      <c r="A50" s="39">
        <f>SUBTOTAL(3,$B$10:B50)</f>
        <v>41</v>
      </c>
      <c r="B50" s="39" t="s">
        <v>424</v>
      </c>
      <c r="C50" s="140" t="s">
        <v>468</v>
      </c>
      <c r="D50" s="141" t="s">
        <v>312</v>
      </c>
      <c r="E50" s="39">
        <f>SUMIF('DS_Chi tiet'!$B$12:$B$82,'Tong hop'!B50,'DS_Chi tiet'!$K$12:$K$82)</f>
        <v>1</v>
      </c>
      <c r="F50" s="39">
        <f>SUMIF('DS_Chi tiet'!$B$12:$B$82,'Tong hop'!B50,'DS_Chi tiet'!$L$12:$L$82)</f>
        <v>12</v>
      </c>
      <c r="G50" s="40">
        <f>SUMIF('DS_Chi tiet'!$B$12:$B$82,'Tong hop'!B50,'DS_Chi tiet'!$N$12:$N$82)</f>
        <v>600000</v>
      </c>
      <c r="H50" s="40">
        <f>SUMIF('DS_Chi tiet'!$B$12:$B$82,'Tong hop'!B50,'DS_Chi tiet'!$O$12:$O$82)</f>
        <v>0</v>
      </c>
      <c r="I50" s="40">
        <f>SUMIF('DS_Chi tiet'!$B$12:$B$82,'Tong hop'!B50,'DS_Chi tiet'!$P$12:$P$82)</f>
        <v>600000</v>
      </c>
      <c r="J50" s="41"/>
      <c r="K50" s="32" t="s">
        <v>250</v>
      </c>
      <c r="L50" s="32" t="s">
        <v>251</v>
      </c>
      <c r="M50" s="32" t="s">
        <v>54</v>
      </c>
      <c r="N50" s="32" t="s">
        <v>207</v>
      </c>
    </row>
    <row r="51" spans="1:14" ht="27.6" customHeight="1">
      <c r="A51" s="39">
        <f>SUBTOTAL(3,$B$10:B51)</f>
        <v>42</v>
      </c>
      <c r="B51" s="39" t="s">
        <v>425</v>
      </c>
      <c r="C51" s="140" t="s">
        <v>470</v>
      </c>
      <c r="D51" s="141" t="s">
        <v>445</v>
      </c>
      <c r="E51" s="39">
        <f>SUMIF('DS_Chi tiet'!$B$12:$B$82,'Tong hop'!B51,'DS_Chi tiet'!$K$12:$K$82)</f>
        <v>1</v>
      </c>
      <c r="F51" s="39">
        <f>SUMIF('DS_Chi tiet'!$B$12:$B$82,'Tong hop'!B51,'DS_Chi tiet'!$L$12:$L$82)</f>
        <v>12</v>
      </c>
      <c r="G51" s="40">
        <f>SUMIF('DS_Chi tiet'!$B$12:$B$82,'Tong hop'!B51,'DS_Chi tiet'!$N$12:$N$82)</f>
        <v>600000</v>
      </c>
      <c r="H51" s="40">
        <f>SUMIF('DS_Chi tiet'!$B$12:$B$82,'Tong hop'!B51,'DS_Chi tiet'!$O$12:$O$82)</f>
        <v>0</v>
      </c>
      <c r="I51" s="40">
        <f>SUMIF('DS_Chi tiet'!$B$12:$B$82,'Tong hop'!B51,'DS_Chi tiet'!$P$12:$P$82)</f>
        <v>600000</v>
      </c>
      <c r="J51" s="41"/>
      <c r="K51" s="32" t="s">
        <v>612</v>
      </c>
      <c r="L51" s="32" t="s">
        <v>613</v>
      </c>
      <c r="M51" s="32" t="s">
        <v>54</v>
      </c>
      <c r="N51" s="32" t="s">
        <v>207</v>
      </c>
    </row>
    <row r="52" spans="1:14" ht="27.6" customHeight="1">
      <c r="A52" s="39">
        <f>SUBTOTAL(3,$B$10:B52)</f>
        <v>43</v>
      </c>
      <c r="B52" s="39" t="s">
        <v>426</v>
      </c>
      <c r="C52" s="140" t="s">
        <v>471</v>
      </c>
      <c r="D52" s="141" t="s">
        <v>289</v>
      </c>
      <c r="E52" s="39">
        <f>SUMIF('DS_Chi tiet'!$B$12:$B$82,'Tong hop'!B52,'DS_Chi tiet'!$K$12:$K$82)</f>
        <v>1</v>
      </c>
      <c r="F52" s="39">
        <f>SUMIF('DS_Chi tiet'!$B$12:$B$82,'Tong hop'!B52,'DS_Chi tiet'!$L$12:$L$82)</f>
        <v>12</v>
      </c>
      <c r="G52" s="40">
        <f>SUMIF('DS_Chi tiet'!$B$12:$B$82,'Tong hop'!B52,'DS_Chi tiet'!$N$12:$N$82)</f>
        <v>600000</v>
      </c>
      <c r="H52" s="40">
        <f>SUMIF('DS_Chi tiet'!$B$12:$B$82,'Tong hop'!B52,'DS_Chi tiet'!$O$12:$O$82)</f>
        <v>0</v>
      </c>
      <c r="I52" s="40">
        <f>SUMIF('DS_Chi tiet'!$B$12:$B$82,'Tong hop'!B52,'DS_Chi tiet'!$P$12:$P$82)</f>
        <v>600000</v>
      </c>
      <c r="J52" s="41"/>
      <c r="K52" s="32" t="s">
        <v>614</v>
      </c>
      <c r="L52" s="32" t="s">
        <v>613</v>
      </c>
      <c r="M52" s="32" t="s">
        <v>54</v>
      </c>
      <c r="N52" s="32" t="s">
        <v>207</v>
      </c>
    </row>
    <row r="53" spans="1:14" hidden="1">
      <c r="A53" s="42"/>
      <c r="B53" s="43"/>
      <c r="C53" s="42"/>
      <c r="D53" s="42"/>
      <c r="E53" s="43"/>
      <c r="F53" s="43"/>
      <c r="G53" s="44"/>
      <c r="H53" s="44"/>
      <c r="I53" s="44"/>
      <c r="J53" s="42"/>
    </row>
    <row r="54" spans="1:14" ht="26.25" customHeight="1">
      <c r="A54" s="45"/>
      <c r="B54" s="46"/>
      <c r="C54" s="125" t="s">
        <v>180</v>
      </c>
      <c r="D54" s="125"/>
      <c r="E54" s="47">
        <f>SUBTOTAL(9,E10:E53)</f>
        <v>70</v>
      </c>
      <c r="F54" s="47">
        <f>SUBTOTAL(9,F10:F53)</f>
        <v>1160</v>
      </c>
      <c r="G54" s="48">
        <f>SUBTOTAL(9,G10:G53)</f>
        <v>58800000</v>
      </c>
      <c r="H54" s="48">
        <f>SUBTOTAL(9,H10:H53)</f>
        <v>0</v>
      </c>
      <c r="I54" s="48">
        <f>SUBTOTAL(9,I10:I53)</f>
        <v>58800000</v>
      </c>
      <c r="J54" s="45"/>
    </row>
    <row r="55" spans="1:14" ht="12" customHeight="1">
      <c r="C55" s="33"/>
      <c r="D55" s="33"/>
      <c r="E55" s="49"/>
      <c r="F55" s="49"/>
      <c r="G55" s="49"/>
      <c r="H55" s="49"/>
      <c r="I55" s="49"/>
    </row>
    <row r="56" spans="1:14" ht="18">
      <c r="C56" s="50" t="s">
        <v>246</v>
      </c>
    </row>
    <row r="57" spans="1:14" ht="18">
      <c r="C57" s="50"/>
    </row>
    <row r="58" spans="1:14" ht="21" customHeight="1">
      <c r="C58" s="124" t="s">
        <v>138</v>
      </c>
      <c r="D58" s="124"/>
      <c r="E58" s="51">
        <f>I54</f>
        <v>58800000</v>
      </c>
      <c r="F58" s="49" t="s">
        <v>137</v>
      </c>
      <c r="J58" s="52"/>
    </row>
    <row r="59" spans="1:14" ht="16.8">
      <c r="B59" s="32"/>
      <c r="C59" s="53" t="s">
        <v>185</v>
      </c>
      <c r="D59" s="123" t="str">
        <f>tien_so!C13</f>
        <v>Năm mươi tám triệu tám trăm ngàn đồng./.</v>
      </c>
      <c r="E59" s="123"/>
      <c r="F59" s="123"/>
      <c r="G59" s="123"/>
      <c r="H59" s="123"/>
      <c r="I59" s="123"/>
      <c r="J59" s="123"/>
    </row>
    <row r="60" spans="1:14" ht="17.399999999999999">
      <c r="C60" s="54"/>
      <c r="D60" s="54"/>
      <c r="F60" s="34"/>
      <c r="G60" s="34"/>
      <c r="H60" s="34"/>
      <c r="I60" s="34"/>
      <c r="J60" s="34"/>
    </row>
  </sheetData>
  <autoFilter ref="A9:N60" xr:uid="{7B009B3C-CE1A-4F06-9ADC-483F665AB8E7}"/>
  <mergeCells count="9">
    <mergeCell ref="D59:J59"/>
    <mergeCell ref="C58:D58"/>
    <mergeCell ref="C54:D54"/>
    <mergeCell ref="A1:D1"/>
    <mergeCell ref="A2:D2"/>
    <mergeCell ref="A7:J7"/>
    <mergeCell ref="A6:J6"/>
    <mergeCell ref="A4:J4"/>
    <mergeCell ref="A5:J5"/>
  </mergeCells>
  <phoneticPr fontId="2" type="noConversion"/>
  <pageMargins left="0.47" right="0.17" top="0.34" bottom="0.52" header="0.2" footer="0.26"/>
  <pageSetup paperSize="9" orientation="landscape" r:id="rId1"/>
  <headerFooter alignWithMargins="0"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0B8A-1B39-4D0E-898E-ACCC7EF74F15}">
  <sheetPr>
    <pageSetUpPr fitToPage="1"/>
  </sheetPr>
  <dimension ref="A1:W89"/>
  <sheetViews>
    <sheetView showZeros="0" tabSelected="1" topLeftCell="A5" workbookViewId="0">
      <pane xSplit="8" ySplit="7" topLeftCell="I12" activePane="bottomRight" state="frozen"/>
      <selection activeCell="A5" sqref="A5"/>
      <selection pane="topRight" activeCell="I5" sqref="I5"/>
      <selection pane="bottomLeft" activeCell="A12" sqref="A12"/>
      <selection pane="bottomRight" activeCell="E14" sqref="E14"/>
    </sheetView>
  </sheetViews>
  <sheetFormatPr defaultColWidth="9" defaultRowHeight="15.6"/>
  <cols>
    <col min="1" max="1" width="5" style="30" customWidth="1"/>
    <col min="2" max="2" width="8.3984375" style="30" customWidth="1"/>
    <col min="3" max="3" width="12.69921875" style="58" customWidth="1"/>
    <col min="4" max="4" width="7" style="30" hidden="1" customWidth="1"/>
    <col min="5" max="5" width="19.69921875" style="55" bestFit="1" customWidth="1"/>
    <col min="6" max="6" width="8.19921875" style="55" customWidth="1"/>
    <col min="7" max="7" width="11" style="30" hidden="1" customWidth="1"/>
    <col min="8" max="8" width="15.3984375" style="30" hidden="1" customWidth="1"/>
    <col min="9" max="9" width="23.3984375" style="30" bestFit="1" customWidth="1"/>
    <col min="10" max="10" width="10.8984375" style="30" customWidth="1"/>
    <col min="11" max="12" width="6.8984375" style="30" bestFit="1" customWidth="1"/>
    <col min="13" max="13" width="9.8984375" style="55" customWidth="1"/>
    <col min="14" max="14" width="11.8984375" style="55" customWidth="1"/>
    <col min="15" max="15" width="10.69921875" style="55" customWidth="1"/>
    <col min="16" max="16" width="12.69921875" style="55" customWidth="1"/>
    <col min="17" max="17" width="28.59765625" style="55" customWidth="1"/>
    <col min="18" max="18" width="21.19921875" style="56" bestFit="1" customWidth="1"/>
    <col min="19" max="19" width="12.59765625" style="57" customWidth="1"/>
    <col min="20" max="20" width="9" style="55" customWidth="1"/>
    <col min="21" max="21" width="29.69921875" style="55" customWidth="1"/>
    <col min="22" max="22" width="7.8984375" style="55" bestFit="1" customWidth="1"/>
    <col min="23" max="23" width="31.5" style="55" customWidth="1"/>
    <col min="24" max="16384" width="9" style="55"/>
  </cols>
  <sheetData>
    <row r="1" spans="1:23">
      <c r="A1" s="126" t="s">
        <v>249</v>
      </c>
      <c r="B1" s="126"/>
      <c r="C1" s="126"/>
      <c r="D1" s="126"/>
      <c r="E1" s="126"/>
      <c r="F1" s="126"/>
    </row>
    <row r="2" spans="1:23">
      <c r="A2" s="124" t="s">
        <v>176</v>
      </c>
      <c r="B2" s="124"/>
      <c r="C2" s="124"/>
      <c r="D2" s="124"/>
      <c r="E2" s="124"/>
      <c r="F2" s="124"/>
      <c r="G2" s="33"/>
      <c r="H2" s="33"/>
      <c r="I2" s="33"/>
      <c r="J2" s="33"/>
    </row>
    <row r="3" spans="1:23">
      <c r="G3" s="59"/>
    </row>
    <row r="4" spans="1:23" ht="24" customHeight="1">
      <c r="A4" s="130" t="s">
        <v>405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23" ht="24" customHeight="1">
      <c r="A5" s="130" t="s">
        <v>135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23" ht="25.5" customHeight="1">
      <c r="A6" s="129" t="s">
        <v>406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</row>
    <row r="8" spans="1:23" s="63" customFormat="1" ht="36" customHeight="1">
      <c r="A8" s="135" t="s">
        <v>130</v>
      </c>
      <c r="B8" s="131" t="s">
        <v>179</v>
      </c>
      <c r="C8" s="138" t="s">
        <v>181</v>
      </c>
      <c r="D8" s="131" t="s">
        <v>182</v>
      </c>
      <c r="E8" s="137" t="s">
        <v>131</v>
      </c>
      <c r="F8" s="134" t="s">
        <v>129</v>
      </c>
      <c r="G8" s="135" t="s">
        <v>203</v>
      </c>
      <c r="H8" s="135" t="s">
        <v>215</v>
      </c>
      <c r="I8" s="133" t="s">
        <v>199</v>
      </c>
      <c r="J8" s="134"/>
      <c r="K8" s="137" t="s">
        <v>157</v>
      </c>
      <c r="L8" s="134"/>
      <c r="M8" s="131" t="s">
        <v>177</v>
      </c>
      <c r="N8" s="131" t="s">
        <v>178</v>
      </c>
      <c r="O8" s="131" t="s">
        <v>248</v>
      </c>
      <c r="P8" s="131" t="s">
        <v>1</v>
      </c>
      <c r="Q8" s="135" t="s">
        <v>160</v>
      </c>
      <c r="R8" s="136" t="s">
        <v>198</v>
      </c>
      <c r="S8" s="131" t="s">
        <v>132</v>
      </c>
      <c r="T8" s="131" t="s">
        <v>204</v>
      </c>
      <c r="U8" s="131" t="s">
        <v>0</v>
      </c>
      <c r="V8" s="131" t="s">
        <v>365</v>
      </c>
      <c r="W8" s="131" t="s">
        <v>175</v>
      </c>
    </row>
    <row r="9" spans="1:23" s="65" customFormat="1" ht="77.400000000000006" customHeight="1">
      <c r="A9" s="135"/>
      <c r="B9" s="131"/>
      <c r="C9" s="139"/>
      <c r="D9" s="131"/>
      <c r="E9" s="137"/>
      <c r="F9" s="134"/>
      <c r="G9" s="135"/>
      <c r="H9" s="135"/>
      <c r="I9" s="60" t="s">
        <v>133</v>
      </c>
      <c r="J9" s="61" t="s">
        <v>197</v>
      </c>
      <c r="K9" s="61" t="s">
        <v>196</v>
      </c>
      <c r="L9" s="61" t="s">
        <v>134</v>
      </c>
      <c r="M9" s="131"/>
      <c r="N9" s="131"/>
      <c r="O9" s="131"/>
      <c r="P9" s="131"/>
      <c r="Q9" s="135"/>
      <c r="R9" s="136"/>
      <c r="S9" s="131"/>
      <c r="T9" s="131"/>
      <c r="U9" s="131"/>
      <c r="V9" s="131"/>
      <c r="W9" s="131"/>
    </row>
    <row r="10" spans="1:23" s="65" customFormat="1" ht="15" hidden="1" customHeight="1">
      <c r="A10" s="66"/>
      <c r="B10" s="67"/>
      <c r="C10" s="68"/>
      <c r="D10" s="67"/>
      <c r="E10" s="69"/>
      <c r="F10" s="70"/>
      <c r="G10" s="66"/>
      <c r="H10" s="66"/>
      <c r="I10" s="66"/>
      <c r="J10" s="66"/>
      <c r="K10" s="67"/>
      <c r="L10" s="67"/>
      <c r="M10" s="67"/>
      <c r="N10" s="67"/>
      <c r="O10" s="67"/>
      <c r="P10" s="67"/>
      <c r="Q10" s="66"/>
      <c r="R10" s="71"/>
      <c r="S10" s="67"/>
    </row>
    <row r="11" spans="1:23" s="65" customFormat="1" ht="18.75" customHeight="1">
      <c r="A11" s="62">
        <v>1</v>
      </c>
      <c r="B11" s="72">
        <f>A11+1</f>
        <v>2</v>
      </c>
      <c r="C11" s="72">
        <f>B11+1</f>
        <v>3</v>
      </c>
      <c r="D11" s="72">
        <f>C11+1</f>
        <v>4</v>
      </c>
      <c r="E11" s="73">
        <v>4</v>
      </c>
      <c r="F11" s="74">
        <f>E11+1</f>
        <v>5</v>
      </c>
      <c r="G11" s="62" t="s">
        <v>161</v>
      </c>
      <c r="H11" s="62" t="s">
        <v>162</v>
      </c>
      <c r="I11" s="62">
        <f>F11+1</f>
        <v>6</v>
      </c>
      <c r="J11" s="62">
        <f>I11+1</f>
        <v>7</v>
      </c>
      <c r="K11" s="72">
        <f>J11+1</f>
        <v>8</v>
      </c>
      <c r="L11" s="72">
        <f t="shared" ref="L11:S11" si="0">K11+1</f>
        <v>9</v>
      </c>
      <c r="M11" s="72">
        <f t="shared" si="0"/>
        <v>10</v>
      </c>
      <c r="N11" s="72">
        <f t="shared" si="0"/>
        <v>11</v>
      </c>
      <c r="O11" s="72">
        <f t="shared" si="0"/>
        <v>12</v>
      </c>
      <c r="P11" s="72">
        <f t="shared" si="0"/>
        <v>13</v>
      </c>
      <c r="Q11" s="72">
        <f t="shared" si="0"/>
        <v>14</v>
      </c>
      <c r="R11" s="72">
        <f t="shared" si="0"/>
        <v>15</v>
      </c>
      <c r="S11" s="72">
        <f t="shared" si="0"/>
        <v>16</v>
      </c>
      <c r="T11" s="62">
        <f>S11+1</f>
        <v>17</v>
      </c>
      <c r="U11" s="62">
        <f>T11+1</f>
        <v>18</v>
      </c>
      <c r="V11" s="66"/>
      <c r="W11" s="66">
        <f>+U11+1</f>
        <v>19</v>
      </c>
    </row>
    <row r="12" spans="1:23" s="63" customFormat="1" ht="33" customHeight="1">
      <c r="A12" s="75">
        <v>1</v>
      </c>
      <c r="B12" s="75" t="s">
        <v>255</v>
      </c>
      <c r="C12" s="75" t="s">
        <v>169</v>
      </c>
      <c r="D12" s="75" t="s">
        <v>169</v>
      </c>
      <c r="E12" s="76" t="s">
        <v>283</v>
      </c>
      <c r="F12" s="77" t="s">
        <v>284</v>
      </c>
      <c r="G12" s="75" t="s">
        <v>153</v>
      </c>
      <c r="H12" s="78" t="s">
        <v>171</v>
      </c>
      <c r="I12" s="75" t="s">
        <v>331</v>
      </c>
      <c r="J12" s="75" t="s">
        <v>332</v>
      </c>
      <c r="K12" s="75">
        <v>1</v>
      </c>
      <c r="L12" s="75">
        <v>10</v>
      </c>
      <c r="M12" s="79">
        <v>500000</v>
      </c>
      <c r="N12" s="79">
        <v>500000</v>
      </c>
      <c r="O12" s="79"/>
      <c r="P12" s="79">
        <v>500000</v>
      </c>
      <c r="Q12" s="64" t="s">
        <v>159</v>
      </c>
      <c r="R12" s="80" t="s">
        <v>347</v>
      </c>
      <c r="S12" s="81" t="s">
        <v>164</v>
      </c>
      <c r="T12" s="82" t="s">
        <v>366</v>
      </c>
      <c r="U12" s="82" t="s">
        <v>367</v>
      </c>
      <c r="V12" s="82" t="s">
        <v>4</v>
      </c>
      <c r="W12" s="82" t="s">
        <v>212</v>
      </c>
    </row>
    <row r="13" spans="1:23" s="63" customFormat="1" ht="33" customHeight="1">
      <c r="A13" s="78">
        <v>2</v>
      </c>
      <c r="B13" s="78" t="s">
        <v>256</v>
      </c>
      <c r="C13" s="78" t="s">
        <v>254</v>
      </c>
      <c r="D13" s="78" t="s">
        <v>281</v>
      </c>
      <c r="E13" s="83" t="s">
        <v>285</v>
      </c>
      <c r="F13" s="84" t="s">
        <v>286</v>
      </c>
      <c r="G13" s="78" t="s">
        <v>220</v>
      </c>
      <c r="H13" s="78" t="s">
        <v>163</v>
      </c>
      <c r="I13" s="78" t="s">
        <v>475</v>
      </c>
      <c r="J13" s="85" t="s">
        <v>476</v>
      </c>
      <c r="K13" s="78">
        <v>1</v>
      </c>
      <c r="L13" s="78">
        <v>20</v>
      </c>
      <c r="M13" s="86">
        <v>1050000</v>
      </c>
      <c r="N13" s="86">
        <v>1050000</v>
      </c>
      <c r="O13" s="86"/>
      <c r="P13" s="86">
        <v>1050000</v>
      </c>
      <c r="Q13" s="87" t="s">
        <v>346</v>
      </c>
      <c r="R13" s="88" t="s">
        <v>543</v>
      </c>
      <c r="S13" s="89" t="s">
        <v>164</v>
      </c>
      <c r="T13" s="90" t="s">
        <v>366</v>
      </c>
      <c r="U13" s="90" t="s">
        <v>367</v>
      </c>
      <c r="V13" s="91" t="s">
        <v>4</v>
      </c>
      <c r="W13" s="91" t="s">
        <v>212</v>
      </c>
    </row>
    <row r="14" spans="1:23" s="63" customFormat="1" ht="33" customHeight="1">
      <c r="A14" s="78">
        <v>3</v>
      </c>
      <c r="B14" s="78" t="s">
        <v>256</v>
      </c>
      <c r="C14" s="78" t="s">
        <v>254</v>
      </c>
      <c r="D14" s="78" t="s">
        <v>281</v>
      </c>
      <c r="E14" s="83" t="s">
        <v>285</v>
      </c>
      <c r="F14" s="84" t="s">
        <v>286</v>
      </c>
      <c r="G14" s="78" t="s">
        <v>220</v>
      </c>
      <c r="H14" s="78" t="s">
        <v>163</v>
      </c>
      <c r="I14" s="78" t="s">
        <v>477</v>
      </c>
      <c r="J14" s="78" t="s">
        <v>478</v>
      </c>
      <c r="K14" s="78">
        <v>1</v>
      </c>
      <c r="L14" s="78">
        <v>20</v>
      </c>
      <c r="M14" s="86">
        <v>1050000</v>
      </c>
      <c r="N14" s="86">
        <v>1050000</v>
      </c>
      <c r="O14" s="86"/>
      <c r="P14" s="86">
        <v>1050000</v>
      </c>
      <c r="Q14" s="87" t="s">
        <v>346</v>
      </c>
      <c r="R14" s="88" t="s">
        <v>544</v>
      </c>
      <c r="S14" s="89" t="s">
        <v>164</v>
      </c>
      <c r="T14" s="90" t="s">
        <v>366</v>
      </c>
      <c r="U14" s="90" t="s">
        <v>367</v>
      </c>
      <c r="V14" s="91" t="s">
        <v>4</v>
      </c>
      <c r="W14" s="91" t="s">
        <v>212</v>
      </c>
    </row>
    <row r="15" spans="1:23" s="63" customFormat="1" ht="33" customHeight="1">
      <c r="A15" s="78">
        <v>4</v>
      </c>
      <c r="B15" s="78" t="s">
        <v>256</v>
      </c>
      <c r="C15" s="78" t="s">
        <v>254</v>
      </c>
      <c r="D15" s="78" t="s">
        <v>281</v>
      </c>
      <c r="E15" s="83" t="s">
        <v>285</v>
      </c>
      <c r="F15" s="84" t="s">
        <v>286</v>
      </c>
      <c r="G15" s="78" t="s">
        <v>220</v>
      </c>
      <c r="H15" s="78" t="s">
        <v>163</v>
      </c>
      <c r="I15" s="78" t="s">
        <v>475</v>
      </c>
      <c r="J15" s="85" t="s">
        <v>476</v>
      </c>
      <c r="K15" s="78">
        <v>1</v>
      </c>
      <c r="L15" s="78">
        <v>20</v>
      </c>
      <c r="M15" s="86">
        <v>1050000</v>
      </c>
      <c r="N15" s="86">
        <v>1050000</v>
      </c>
      <c r="O15" s="86"/>
      <c r="P15" s="86">
        <v>1050000</v>
      </c>
      <c r="Q15" s="87" t="s">
        <v>346</v>
      </c>
      <c r="R15" s="88" t="s">
        <v>545</v>
      </c>
      <c r="S15" s="89" t="s">
        <v>164</v>
      </c>
      <c r="T15" s="90" t="s">
        <v>366</v>
      </c>
      <c r="U15" s="90" t="s">
        <v>367</v>
      </c>
      <c r="V15" s="91" t="s">
        <v>4</v>
      </c>
      <c r="W15" s="91" t="s">
        <v>212</v>
      </c>
    </row>
    <row r="16" spans="1:23" s="63" customFormat="1" ht="33" customHeight="1">
      <c r="A16" s="78">
        <v>5</v>
      </c>
      <c r="B16" s="78" t="s">
        <v>256</v>
      </c>
      <c r="C16" s="78" t="s">
        <v>254</v>
      </c>
      <c r="D16" s="78" t="s">
        <v>281</v>
      </c>
      <c r="E16" s="83" t="s">
        <v>285</v>
      </c>
      <c r="F16" s="84" t="s">
        <v>286</v>
      </c>
      <c r="G16" s="78" t="s">
        <v>220</v>
      </c>
      <c r="H16" s="78" t="s">
        <v>163</v>
      </c>
      <c r="I16" s="78" t="s">
        <v>475</v>
      </c>
      <c r="J16" s="85" t="s">
        <v>476</v>
      </c>
      <c r="K16" s="78">
        <v>1</v>
      </c>
      <c r="L16" s="78">
        <v>20</v>
      </c>
      <c r="M16" s="86">
        <v>1050000</v>
      </c>
      <c r="N16" s="86">
        <v>1050000</v>
      </c>
      <c r="O16" s="86"/>
      <c r="P16" s="86">
        <v>1050000</v>
      </c>
      <c r="Q16" s="87" t="s">
        <v>346</v>
      </c>
      <c r="R16" s="88" t="s">
        <v>546</v>
      </c>
      <c r="S16" s="89" t="s">
        <v>164</v>
      </c>
      <c r="T16" s="90" t="s">
        <v>366</v>
      </c>
      <c r="U16" s="90" t="s">
        <v>367</v>
      </c>
      <c r="V16" s="91" t="s">
        <v>4</v>
      </c>
      <c r="W16" s="91" t="s">
        <v>212</v>
      </c>
    </row>
    <row r="17" spans="1:23" s="63" customFormat="1" ht="33" customHeight="1">
      <c r="A17" s="78">
        <v>6</v>
      </c>
      <c r="B17" s="78" t="s">
        <v>256</v>
      </c>
      <c r="C17" s="78" t="s">
        <v>254</v>
      </c>
      <c r="D17" s="78" t="s">
        <v>281</v>
      </c>
      <c r="E17" s="83" t="s">
        <v>285</v>
      </c>
      <c r="F17" s="84" t="s">
        <v>286</v>
      </c>
      <c r="G17" s="78" t="s">
        <v>220</v>
      </c>
      <c r="H17" s="78" t="s">
        <v>163</v>
      </c>
      <c r="I17" s="78" t="s">
        <v>477</v>
      </c>
      <c r="J17" s="78" t="s">
        <v>478</v>
      </c>
      <c r="K17" s="78">
        <v>1</v>
      </c>
      <c r="L17" s="78">
        <v>20</v>
      </c>
      <c r="M17" s="86">
        <v>1050000</v>
      </c>
      <c r="N17" s="86">
        <v>1050000</v>
      </c>
      <c r="O17" s="86"/>
      <c r="P17" s="86">
        <v>1050000</v>
      </c>
      <c r="Q17" s="87" t="s">
        <v>346</v>
      </c>
      <c r="R17" s="88" t="s">
        <v>547</v>
      </c>
      <c r="S17" s="89" t="s">
        <v>164</v>
      </c>
      <c r="T17" s="90" t="s">
        <v>366</v>
      </c>
      <c r="U17" s="90" t="s">
        <v>367</v>
      </c>
      <c r="V17" s="91" t="s">
        <v>4</v>
      </c>
      <c r="W17" s="91" t="s">
        <v>212</v>
      </c>
    </row>
    <row r="18" spans="1:23" s="63" customFormat="1" ht="33" customHeight="1">
      <c r="A18" s="78">
        <v>7</v>
      </c>
      <c r="B18" s="78" t="s">
        <v>258</v>
      </c>
      <c r="C18" s="78" t="s">
        <v>427</v>
      </c>
      <c r="D18" s="78" t="s">
        <v>281</v>
      </c>
      <c r="E18" s="83" t="s">
        <v>287</v>
      </c>
      <c r="F18" s="84" t="s">
        <v>288</v>
      </c>
      <c r="G18" s="78" t="s">
        <v>472</v>
      </c>
      <c r="H18" s="78" t="s">
        <v>195</v>
      </c>
      <c r="I18" s="78" t="s">
        <v>479</v>
      </c>
      <c r="J18" s="85" t="s">
        <v>480</v>
      </c>
      <c r="K18" s="78">
        <v>1</v>
      </c>
      <c r="L18" s="78">
        <v>28</v>
      </c>
      <c r="M18" s="86">
        <v>1300000</v>
      </c>
      <c r="N18" s="86">
        <v>1300000</v>
      </c>
      <c r="O18" s="86"/>
      <c r="P18" s="86">
        <v>1300000</v>
      </c>
      <c r="Q18" s="87" t="s">
        <v>548</v>
      </c>
      <c r="R18" s="88" t="s">
        <v>549</v>
      </c>
      <c r="S18" s="89" t="s">
        <v>164</v>
      </c>
      <c r="T18" s="90" t="s">
        <v>368</v>
      </c>
      <c r="U18" s="90" t="s">
        <v>369</v>
      </c>
      <c r="V18" s="91" t="s">
        <v>47</v>
      </c>
      <c r="W18" s="91" t="s">
        <v>206</v>
      </c>
    </row>
    <row r="19" spans="1:23" s="63" customFormat="1" ht="33" customHeight="1">
      <c r="A19" s="78">
        <v>8</v>
      </c>
      <c r="B19" s="78" t="s">
        <v>258</v>
      </c>
      <c r="C19" s="78" t="s">
        <v>427</v>
      </c>
      <c r="D19" s="78" t="s">
        <v>281</v>
      </c>
      <c r="E19" s="83" t="s">
        <v>287</v>
      </c>
      <c r="F19" s="84" t="s">
        <v>288</v>
      </c>
      <c r="G19" s="78" t="s">
        <v>472</v>
      </c>
      <c r="H19" s="78" t="s">
        <v>195</v>
      </c>
      <c r="I19" s="78" t="s">
        <v>479</v>
      </c>
      <c r="J19" s="85" t="s">
        <v>480</v>
      </c>
      <c r="K19" s="78">
        <v>1</v>
      </c>
      <c r="L19" s="78">
        <v>28</v>
      </c>
      <c r="M19" s="86">
        <v>1300000</v>
      </c>
      <c r="N19" s="86">
        <v>1300000</v>
      </c>
      <c r="O19" s="86"/>
      <c r="P19" s="86">
        <v>1300000</v>
      </c>
      <c r="Q19" s="87" t="s">
        <v>548</v>
      </c>
      <c r="R19" s="88" t="s">
        <v>550</v>
      </c>
      <c r="S19" s="89" t="s">
        <v>164</v>
      </c>
      <c r="T19" s="90" t="s">
        <v>368</v>
      </c>
      <c r="U19" s="90" t="s">
        <v>369</v>
      </c>
      <c r="V19" s="91" t="s">
        <v>47</v>
      </c>
      <c r="W19" s="91" t="s">
        <v>206</v>
      </c>
    </row>
    <row r="20" spans="1:23" s="63" customFormat="1" ht="33" customHeight="1">
      <c r="A20" s="78">
        <v>9</v>
      </c>
      <c r="B20" s="78" t="s">
        <v>259</v>
      </c>
      <c r="C20" s="78" t="s">
        <v>428</v>
      </c>
      <c r="D20" s="78" t="s">
        <v>166</v>
      </c>
      <c r="E20" s="83" t="s">
        <v>294</v>
      </c>
      <c r="F20" s="84" t="s">
        <v>282</v>
      </c>
      <c r="G20" s="78" t="s">
        <v>214</v>
      </c>
      <c r="H20" s="78" t="s">
        <v>170</v>
      </c>
      <c r="I20" s="78" t="s">
        <v>481</v>
      </c>
      <c r="J20" s="78" t="s">
        <v>482</v>
      </c>
      <c r="K20" s="78">
        <v>1</v>
      </c>
      <c r="L20" s="78">
        <v>12</v>
      </c>
      <c r="M20" s="86">
        <v>600000</v>
      </c>
      <c r="N20" s="86">
        <v>600000</v>
      </c>
      <c r="O20" s="86"/>
      <c r="P20" s="86">
        <v>600000</v>
      </c>
      <c r="Q20" s="87" t="s">
        <v>349</v>
      </c>
      <c r="R20" s="88" t="s">
        <v>551</v>
      </c>
      <c r="S20" s="89" t="s">
        <v>164</v>
      </c>
      <c r="T20" s="90" t="s">
        <v>370</v>
      </c>
      <c r="U20" s="90" t="s">
        <v>371</v>
      </c>
      <c r="V20" s="91" t="s">
        <v>53</v>
      </c>
      <c r="W20" s="91" t="s">
        <v>211</v>
      </c>
    </row>
    <row r="21" spans="1:23" s="63" customFormat="1" ht="33" customHeight="1">
      <c r="A21" s="78">
        <v>10</v>
      </c>
      <c r="B21" s="78" t="s">
        <v>260</v>
      </c>
      <c r="C21" s="78" t="s">
        <v>169</v>
      </c>
      <c r="D21" s="78" t="s">
        <v>169</v>
      </c>
      <c r="E21" s="83" t="s">
        <v>295</v>
      </c>
      <c r="F21" s="84" t="s">
        <v>296</v>
      </c>
      <c r="G21" s="78" t="s">
        <v>153</v>
      </c>
      <c r="H21" s="78" t="s">
        <v>171</v>
      </c>
      <c r="I21" s="78" t="s">
        <v>483</v>
      </c>
      <c r="J21" s="85" t="s">
        <v>484</v>
      </c>
      <c r="K21" s="78">
        <v>1</v>
      </c>
      <c r="L21" s="78">
        <v>10</v>
      </c>
      <c r="M21" s="86">
        <v>500000</v>
      </c>
      <c r="N21" s="86">
        <v>500000</v>
      </c>
      <c r="O21" s="86"/>
      <c r="P21" s="86">
        <v>500000</v>
      </c>
      <c r="Q21" s="87" t="s">
        <v>159</v>
      </c>
      <c r="R21" s="88" t="s">
        <v>351</v>
      </c>
      <c r="S21" s="89" t="s">
        <v>164</v>
      </c>
      <c r="T21" s="90" t="s">
        <v>372</v>
      </c>
      <c r="U21" s="90" t="s">
        <v>373</v>
      </c>
      <c r="V21" s="91" t="s">
        <v>49</v>
      </c>
      <c r="W21" s="91" t="s">
        <v>599</v>
      </c>
    </row>
    <row r="22" spans="1:23" s="63" customFormat="1" ht="33" customHeight="1">
      <c r="A22" s="78">
        <v>11</v>
      </c>
      <c r="B22" s="78" t="s">
        <v>261</v>
      </c>
      <c r="C22" s="78" t="s">
        <v>169</v>
      </c>
      <c r="D22" s="78" t="s">
        <v>169</v>
      </c>
      <c r="E22" s="83" t="s">
        <v>297</v>
      </c>
      <c r="F22" s="84" t="s">
        <v>298</v>
      </c>
      <c r="G22" s="78" t="s">
        <v>153</v>
      </c>
      <c r="H22" s="78" t="s">
        <v>171</v>
      </c>
      <c r="I22" s="78" t="s">
        <v>333</v>
      </c>
      <c r="J22" s="85" t="s">
        <v>334</v>
      </c>
      <c r="K22" s="78">
        <v>1</v>
      </c>
      <c r="L22" s="78">
        <v>10</v>
      </c>
      <c r="M22" s="86">
        <v>500000</v>
      </c>
      <c r="N22" s="86">
        <v>500000</v>
      </c>
      <c r="O22" s="86"/>
      <c r="P22" s="86">
        <v>500000</v>
      </c>
      <c r="Q22" s="87" t="s">
        <v>159</v>
      </c>
      <c r="R22" s="88" t="s">
        <v>352</v>
      </c>
      <c r="S22" s="89" t="s">
        <v>164</v>
      </c>
      <c r="T22" s="90" t="s">
        <v>374</v>
      </c>
      <c r="U22" s="90" t="s">
        <v>375</v>
      </c>
      <c r="V22" s="91" t="s">
        <v>49</v>
      </c>
      <c r="W22" s="91" t="s">
        <v>599</v>
      </c>
    </row>
    <row r="23" spans="1:23" s="63" customFormat="1" ht="33" customHeight="1">
      <c r="A23" s="78">
        <v>12</v>
      </c>
      <c r="B23" s="78" t="s">
        <v>409</v>
      </c>
      <c r="C23" s="78" t="s">
        <v>169</v>
      </c>
      <c r="D23" s="78" t="s">
        <v>169</v>
      </c>
      <c r="E23" s="83" t="s">
        <v>429</v>
      </c>
      <c r="F23" s="84" t="s">
        <v>430</v>
      </c>
      <c r="G23" s="78" t="s">
        <v>153</v>
      </c>
      <c r="H23" s="78" t="s">
        <v>171</v>
      </c>
      <c r="I23" s="78" t="s">
        <v>485</v>
      </c>
      <c r="J23" s="78" t="s">
        <v>486</v>
      </c>
      <c r="K23" s="78">
        <v>1</v>
      </c>
      <c r="L23" s="78">
        <v>10</v>
      </c>
      <c r="M23" s="86">
        <v>500000</v>
      </c>
      <c r="N23" s="86">
        <v>500000</v>
      </c>
      <c r="O23" s="86"/>
      <c r="P23" s="86">
        <v>500000</v>
      </c>
      <c r="Q23" s="87" t="s">
        <v>159</v>
      </c>
      <c r="R23" s="88" t="s">
        <v>552</v>
      </c>
      <c r="S23" s="89" t="s">
        <v>164</v>
      </c>
      <c r="T23" s="90" t="s">
        <v>600</v>
      </c>
      <c r="U23" s="90" t="s">
        <v>601</v>
      </c>
      <c r="V23" s="91" t="s">
        <v>49</v>
      </c>
      <c r="W23" s="91" t="s">
        <v>599</v>
      </c>
    </row>
    <row r="24" spans="1:23" s="63" customFormat="1" ht="33" customHeight="1">
      <c r="A24" s="78">
        <v>13</v>
      </c>
      <c r="B24" s="78" t="s">
        <v>410</v>
      </c>
      <c r="C24" s="78" t="s">
        <v>169</v>
      </c>
      <c r="D24" s="78" t="s">
        <v>169</v>
      </c>
      <c r="E24" s="83" t="s">
        <v>431</v>
      </c>
      <c r="F24" s="84" t="s">
        <v>432</v>
      </c>
      <c r="G24" s="78" t="s">
        <v>153</v>
      </c>
      <c r="H24" s="78" t="s">
        <v>171</v>
      </c>
      <c r="I24" s="78" t="s">
        <v>487</v>
      </c>
      <c r="J24" s="85" t="s">
        <v>488</v>
      </c>
      <c r="K24" s="78">
        <v>1</v>
      </c>
      <c r="L24" s="78">
        <v>10</v>
      </c>
      <c r="M24" s="86">
        <v>500000</v>
      </c>
      <c r="N24" s="86">
        <v>500000</v>
      </c>
      <c r="O24" s="86"/>
      <c r="P24" s="86">
        <v>500000</v>
      </c>
      <c r="Q24" s="87" t="s">
        <v>159</v>
      </c>
      <c r="R24" s="88" t="s">
        <v>553</v>
      </c>
      <c r="S24" s="89" t="s">
        <v>164</v>
      </c>
      <c r="T24" s="90" t="s">
        <v>372</v>
      </c>
      <c r="U24" s="90" t="s">
        <v>373</v>
      </c>
      <c r="V24" s="91" t="s">
        <v>49</v>
      </c>
      <c r="W24" s="91" t="s">
        <v>599</v>
      </c>
    </row>
    <row r="25" spans="1:23" s="63" customFormat="1" ht="33" customHeight="1">
      <c r="A25" s="78">
        <v>14</v>
      </c>
      <c r="B25" s="78" t="s">
        <v>410</v>
      </c>
      <c r="C25" s="78" t="s">
        <v>169</v>
      </c>
      <c r="D25" s="78" t="s">
        <v>169</v>
      </c>
      <c r="E25" s="83" t="s">
        <v>431</v>
      </c>
      <c r="F25" s="84" t="s">
        <v>432</v>
      </c>
      <c r="G25" s="78" t="s">
        <v>153</v>
      </c>
      <c r="H25" s="78" t="s">
        <v>171</v>
      </c>
      <c r="I25" s="78" t="s">
        <v>489</v>
      </c>
      <c r="J25" s="85" t="s">
        <v>490</v>
      </c>
      <c r="K25" s="78">
        <v>1</v>
      </c>
      <c r="L25" s="78">
        <v>10</v>
      </c>
      <c r="M25" s="86">
        <v>500000</v>
      </c>
      <c r="N25" s="86">
        <v>500000</v>
      </c>
      <c r="O25" s="86"/>
      <c r="P25" s="86">
        <v>500000</v>
      </c>
      <c r="Q25" s="87" t="s">
        <v>159</v>
      </c>
      <c r="R25" s="88" t="s">
        <v>554</v>
      </c>
      <c r="S25" s="89" t="s">
        <v>164</v>
      </c>
      <c r="T25" s="90" t="s">
        <v>372</v>
      </c>
      <c r="U25" s="90" t="s">
        <v>373</v>
      </c>
      <c r="V25" s="91" t="s">
        <v>49</v>
      </c>
      <c r="W25" s="91" t="s">
        <v>599</v>
      </c>
    </row>
    <row r="26" spans="1:23" s="63" customFormat="1" ht="33" customHeight="1">
      <c r="A26" s="78">
        <v>15</v>
      </c>
      <c r="B26" s="78" t="s">
        <v>410</v>
      </c>
      <c r="C26" s="78" t="s">
        <v>169</v>
      </c>
      <c r="D26" s="78" t="s">
        <v>169</v>
      </c>
      <c r="E26" s="83" t="s">
        <v>431</v>
      </c>
      <c r="F26" s="84" t="s">
        <v>432</v>
      </c>
      <c r="G26" s="78" t="s">
        <v>153</v>
      </c>
      <c r="H26" s="78" t="s">
        <v>171</v>
      </c>
      <c r="I26" s="78" t="s">
        <v>491</v>
      </c>
      <c r="J26" s="78" t="s">
        <v>490</v>
      </c>
      <c r="K26" s="78">
        <v>1</v>
      </c>
      <c r="L26" s="78">
        <v>10</v>
      </c>
      <c r="M26" s="86">
        <v>500000</v>
      </c>
      <c r="N26" s="86">
        <v>500000</v>
      </c>
      <c r="O26" s="86"/>
      <c r="P26" s="86">
        <v>500000</v>
      </c>
      <c r="Q26" s="87" t="s">
        <v>159</v>
      </c>
      <c r="R26" s="88" t="s">
        <v>555</v>
      </c>
      <c r="S26" s="89" t="s">
        <v>164</v>
      </c>
      <c r="T26" s="90" t="s">
        <v>372</v>
      </c>
      <c r="U26" s="90" t="s">
        <v>373</v>
      </c>
      <c r="V26" s="91" t="s">
        <v>49</v>
      </c>
      <c r="W26" s="91" t="s">
        <v>599</v>
      </c>
    </row>
    <row r="27" spans="1:23" s="63" customFormat="1" ht="33" customHeight="1">
      <c r="A27" s="78">
        <v>16</v>
      </c>
      <c r="B27" s="78" t="s">
        <v>410</v>
      </c>
      <c r="C27" s="78" t="s">
        <v>433</v>
      </c>
      <c r="D27" s="78" t="s">
        <v>166</v>
      </c>
      <c r="E27" s="83" t="s">
        <v>431</v>
      </c>
      <c r="F27" s="84" t="s">
        <v>432</v>
      </c>
      <c r="G27" s="78" t="s">
        <v>154</v>
      </c>
      <c r="H27" s="78" t="s">
        <v>167</v>
      </c>
      <c r="I27" s="78" t="s">
        <v>492</v>
      </c>
      <c r="J27" s="85" t="s">
        <v>493</v>
      </c>
      <c r="K27" s="78">
        <v>1</v>
      </c>
      <c r="L27" s="78">
        <v>40</v>
      </c>
      <c r="M27" s="86">
        <v>2000000</v>
      </c>
      <c r="N27" s="86">
        <v>2000000</v>
      </c>
      <c r="O27" s="86"/>
      <c r="P27" s="86">
        <v>2000000</v>
      </c>
      <c r="Q27" s="87" t="s">
        <v>556</v>
      </c>
      <c r="R27" s="88" t="s">
        <v>557</v>
      </c>
      <c r="S27" s="89" t="s">
        <v>164</v>
      </c>
      <c r="T27" s="90" t="s">
        <v>372</v>
      </c>
      <c r="U27" s="90" t="s">
        <v>373</v>
      </c>
      <c r="V27" s="91" t="s">
        <v>49</v>
      </c>
      <c r="W27" s="91" t="s">
        <v>599</v>
      </c>
    </row>
    <row r="28" spans="1:23" s="63" customFormat="1" ht="33" customHeight="1">
      <c r="A28" s="78">
        <v>17</v>
      </c>
      <c r="B28" s="78" t="s">
        <v>410</v>
      </c>
      <c r="C28" s="78" t="s">
        <v>433</v>
      </c>
      <c r="D28" s="78" t="s">
        <v>166</v>
      </c>
      <c r="E28" s="83" t="s">
        <v>431</v>
      </c>
      <c r="F28" s="84" t="s">
        <v>432</v>
      </c>
      <c r="G28" s="78" t="s">
        <v>154</v>
      </c>
      <c r="H28" s="78" t="s">
        <v>167</v>
      </c>
      <c r="I28" s="78" t="s">
        <v>492</v>
      </c>
      <c r="J28" s="85" t="s">
        <v>493</v>
      </c>
      <c r="K28" s="78">
        <v>1</v>
      </c>
      <c r="L28" s="78">
        <v>40</v>
      </c>
      <c r="M28" s="86">
        <v>2000000</v>
      </c>
      <c r="N28" s="86">
        <v>2000000</v>
      </c>
      <c r="O28" s="86"/>
      <c r="P28" s="86">
        <v>2000000</v>
      </c>
      <c r="Q28" s="87" t="s">
        <v>556</v>
      </c>
      <c r="R28" s="88" t="s">
        <v>558</v>
      </c>
      <c r="S28" s="89" t="s">
        <v>164</v>
      </c>
      <c r="T28" s="90" t="s">
        <v>372</v>
      </c>
      <c r="U28" s="90" t="s">
        <v>373</v>
      </c>
      <c r="V28" s="91" t="s">
        <v>49</v>
      </c>
      <c r="W28" s="91" t="s">
        <v>599</v>
      </c>
    </row>
    <row r="29" spans="1:23" s="63" customFormat="1" ht="33" customHeight="1">
      <c r="A29" s="78">
        <v>18</v>
      </c>
      <c r="B29" s="78" t="s">
        <v>262</v>
      </c>
      <c r="C29" s="78" t="s">
        <v>169</v>
      </c>
      <c r="D29" s="78" t="s">
        <v>169</v>
      </c>
      <c r="E29" s="83" t="s">
        <v>299</v>
      </c>
      <c r="F29" s="84" t="s">
        <v>300</v>
      </c>
      <c r="G29" s="78" t="s">
        <v>153</v>
      </c>
      <c r="H29" s="78" t="s">
        <v>171</v>
      </c>
      <c r="I29" s="78" t="s">
        <v>335</v>
      </c>
      <c r="J29" s="78" t="s">
        <v>334</v>
      </c>
      <c r="K29" s="78">
        <v>1</v>
      </c>
      <c r="L29" s="78">
        <v>10</v>
      </c>
      <c r="M29" s="86">
        <v>500000</v>
      </c>
      <c r="N29" s="86">
        <v>500000</v>
      </c>
      <c r="O29" s="86"/>
      <c r="P29" s="86">
        <v>500000</v>
      </c>
      <c r="Q29" s="87" t="s">
        <v>159</v>
      </c>
      <c r="R29" s="88" t="s">
        <v>353</v>
      </c>
      <c r="S29" s="89" t="s">
        <v>164</v>
      </c>
      <c r="T29" s="90" t="s">
        <v>374</v>
      </c>
      <c r="U29" s="90" t="s">
        <v>375</v>
      </c>
      <c r="V29" s="91" t="s">
        <v>49</v>
      </c>
      <c r="W29" s="91" t="s">
        <v>599</v>
      </c>
    </row>
    <row r="30" spans="1:23" s="63" customFormat="1" ht="33" customHeight="1">
      <c r="A30" s="78">
        <v>19</v>
      </c>
      <c r="B30" s="78" t="s">
        <v>263</v>
      </c>
      <c r="C30" s="78" t="s">
        <v>169</v>
      </c>
      <c r="D30" s="78" t="s">
        <v>169</v>
      </c>
      <c r="E30" s="83" t="s">
        <v>301</v>
      </c>
      <c r="F30" s="84" t="s">
        <v>302</v>
      </c>
      <c r="G30" s="78" t="s">
        <v>151</v>
      </c>
      <c r="H30" s="78" t="s">
        <v>168</v>
      </c>
      <c r="I30" s="78" t="s">
        <v>494</v>
      </c>
      <c r="J30" s="85" t="s">
        <v>495</v>
      </c>
      <c r="K30" s="78">
        <v>1</v>
      </c>
      <c r="L30" s="78">
        <v>20</v>
      </c>
      <c r="M30" s="86">
        <v>1000000</v>
      </c>
      <c r="N30" s="86">
        <v>1000000</v>
      </c>
      <c r="O30" s="86"/>
      <c r="P30" s="86">
        <v>1000000</v>
      </c>
      <c r="Q30" s="87" t="s">
        <v>158</v>
      </c>
      <c r="R30" s="88" t="s">
        <v>354</v>
      </c>
      <c r="S30" s="89" t="s">
        <v>164</v>
      </c>
      <c r="T30" s="90" t="s">
        <v>372</v>
      </c>
      <c r="U30" s="90" t="s">
        <v>373</v>
      </c>
      <c r="V30" s="91" t="s">
        <v>49</v>
      </c>
      <c r="W30" s="91" t="s">
        <v>599</v>
      </c>
    </row>
    <row r="31" spans="1:23" s="63" customFormat="1" ht="33" customHeight="1">
      <c r="A31" s="78">
        <v>20</v>
      </c>
      <c r="B31" s="78" t="s">
        <v>411</v>
      </c>
      <c r="C31" s="78" t="s">
        <v>169</v>
      </c>
      <c r="D31" s="78" t="s">
        <v>169</v>
      </c>
      <c r="E31" s="83" t="s">
        <v>434</v>
      </c>
      <c r="F31" s="84" t="s">
        <v>284</v>
      </c>
      <c r="G31" s="78" t="s">
        <v>153</v>
      </c>
      <c r="H31" s="78" t="s">
        <v>168</v>
      </c>
      <c r="I31" s="78" t="s">
        <v>496</v>
      </c>
      <c r="J31" s="85" t="s">
        <v>497</v>
      </c>
      <c r="K31" s="78">
        <v>1</v>
      </c>
      <c r="L31" s="78">
        <v>10</v>
      </c>
      <c r="M31" s="86">
        <v>1000000</v>
      </c>
      <c r="N31" s="86">
        <v>1000000</v>
      </c>
      <c r="O31" s="86"/>
      <c r="P31" s="86">
        <v>1000000</v>
      </c>
      <c r="Q31" s="87" t="s">
        <v>159</v>
      </c>
      <c r="R31" s="88" t="s">
        <v>559</v>
      </c>
      <c r="S31" s="89" t="s">
        <v>164</v>
      </c>
      <c r="T31" s="90" t="s">
        <v>602</v>
      </c>
      <c r="U31" s="90" t="s">
        <v>603</v>
      </c>
      <c r="V31" s="91" t="s">
        <v>49</v>
      </c>
      <c r="W31" s="91" t="s">
        <v>599</v>
      </c>
    </row>
    <row r="32" spans="1:23" s="63" customFormat="1" ht="33" customHeight="1">
      <c r="A32" s="78">
        <v>21</v>
      </c>
      <c r="B32" s="78" t="s">
        <v>412</v>
      </c>
      <c r="C32" s="78" t="s">
        <v>435</v>
      </c>
      <c r="D32" s="78" t="s">
        <v>281</v>
      </c>
      <c r="E32" s="83" t="s">
        <v>429</v>
      </c>
      <c r="F32" s="84" t="s">
        <v>436</v>
      </c>
      <c r="G32" s="78" t="s">
        <v>156</v>
      </c>
      <c r="H32" s="78" t="s">
        <v>173</v>
      </c>
      <c r="I32" s="78" t="s">
        <v>498</v>
      </c>
      <c r="J32" s="78" t="s">
        <v>499</v>
      </c>
      <c r="K32" s="78">
        <v>1</v>
      </c>
      <c r="L32" s="78">
        <v>6</v>
      </c>
      <c r="M32" s="86">
        <v>400000</v>
      </c>
      <c r="N32" s="86">
        <v>400000</v>
      </c>
      <c r="O32" s="86"/>
      <c r="P32" s="86">
        <v>400000</v>
      </c>
      <c r="Q32" s="87" t="s">
        <v>348</v>
      </c>
      <c r="R32" s="88" t="s">
        <v>560</v>
      </c>
      <c r="S32" s="89" t="s">
        <v>164</v>
      </c>
      <c r="T32" s="90" t="s">
        <v>382</v>
      </c>
      <c r="U32" s="90" t="s">
        <v>383</v>
      </c>
      <c r="V32" s="91" t="s">
        <v>46</v>
      </c>
      <c r="W32" s="91" t="s">
        <v>205</v>
      </c>
    </row>
    <row r="33" spans="1:23" s="63" customFormat="1" ht="33" customHeight="1">
      <c r="A33" s="78">
        <v>22</v>
      </c>
      <c r="B33" s="78" t="s">
        <v>413</v>
      </c>
      <c r="C33" s="78" t="s">
        <v>437</v>
      </c>
      <c r="D33" s="78" t="s">
        <v>166</v>
      </c>
      <c r="E33" s="83" t="s">
        <v>438</v>
      </c>
      <c r="F33" s="84" t="s">
        <v>439</v>
      </c>
      <c r="G33" s="78" t="s">
        <v>214</v>
      </c>
      <c r="H33" s="78" t="s">
        <v>170</v>
      </c>
      <c r="I33" s="78" t="s">
        <v>500</v>
      </c>
      <c r="J33" s="85" t="s">
        <v>501</v>
      </c>
      <c r="K33" s="78">
        <v>1</v>
      </c>
      <c r="L33" s="78">
        <v>12</v>
      </c>
      <c r="M33" s="86">
        <v>600000</v>
      </c>
      <c r="N33" s="86">
        <v>600000</v>
      </c>
      <c r="O33" s="86"/>
      <c r="P33" s="86">
        <v>600000</v>
      </c>
      <c r="Q33" s="87" t="s">
        <v>349</v>
      </c>
      <c r="R33" s="88" t="s">
        <v>561</v>
      </c>
      <c r="S33" s="89" t="s">
        <v>164</v>
      </c>
      <c r="T33" s="90" t="s">
        <v>378</v>
      </c>
      <c r="U33" s="90" t="s">
        <v>379</v>
      </c>
      <c r="V33" s="91" t="s">
        <v>46</v>
      </c>
      <c r="W33" s="91" t="s">
        <v>205</v>
      </c>
    </row>
    <row r="34" spans="1:23" s="63" customFormat="1" ht="33" customHeight="1">
      <c r="A34" s="78">
        <v>23</v>
      </c>
      <c r="B34" s="78" t="s">
        <v>414</v>
      </c>
      <c r="C34" s="78" t="s">
        <v>169</v>
      </c>
      <c r="D34" s="78" t="s">
        <v>169</v>
      </c>
      <c r="E34" s="83" t="s">
        <v>440</v>
      </c>
      <c r="F34" s="84" t="s">
        <v>441</v>
      </c>
      <c r="G34" s="78" t="s">
        <v>153</v>
      </c>
      <c r="H34" s="78" t="s">
        <v>171</v>
      </c>
      <c r="I34" s="78" t="s">
        <v>502</v>
      </c>
      <c r="J34" s="85" t="s">
        <v>503</v>
      </c>
      <c r="K34" s="78">
        <v>1</v>
      </c>
      <c r="L34" s="78">
        <v>10</v>
      </c>
      <c r="M34" s="86">
        <v>500000</v>
      </c>
      <c r="N34" s="86">
        <v>500000</v>
      </c>
      <c r="O34" s="86"/>
      <c r="P34" s="86">
        <v>500000</v>
      </c>
      <c r="Q34" s="87" t="s">
        <v>159</v>
      </c>
      <c r="R34" s="88" t="s">
        <v>562</v>
      </c>
      <c r="S34" s="89" t="s">
        <v>164</v>
      </c>
      <c r="T34" s="90" t="s">
        <v>604</v>
      </c>
      <c r="U34" s="90" t="s">
        <v>605</v>
      </c>
      <c r="V34" s="91" t="s">
        <v>46</v>
      </c>
      <c r="W34" s="91" t="s">
        <v>205</v>
      </c>
    </row>
    <row r="35" spans="1:23" s="63" customFormat="1" ht="33" customHeight="1">
      <c r="A35" s="78">
        <v>24</v>
      </c>
      <c r="B35" s="78" t="s">
        <v>264</v>
      </c>
      <c r="C35" s="78" t="s">
        <v>437</v>
      </c>
      <c r="D35" s="78" t="s">
        <v>166</v>
      </c>
      <c r="E35" s="83" t="s">
        <v>303</v>
      </c>
      <c r="F35" s="84" t="s">
        <v>304</v>
      </c>
      <c r="G35" s="78" t="s">
        <v>473</v>
      </c>
      <c r="H35" s="78" t="s">
        <v>101</v>
      </c>
      <c r="I35" s="78" t="s">
        <v>500</v>
      </c>
      <c r="J35" s="78" t="s">
        <v>501</v>
      </c>
      <c r="K35" s="78">
        <v>1</v>
      </c>
      <c r="L35" s="78">
        <v>18</v>
      </c>
      <c r="M35" s="86">
        <v>900000</v>
      </c>
      <c r="N35" s="86">
        <v>900000</v>
      </c>
      <c r="O35" s="86"/>
      <c r="P35" s="86">
        <v>900000</v>
      </c>
      <c r="Q35" s="87" t="s">
        <v>563</v>
      </c>
      <c r="R35" s="88" t="s">
        <v>564</v>
      </c>
      <c r="S35" s="89" t="s">
        <v>164</v>
      </c>
      <c r="T35" s="90" t="s">
        <v>378</v>
      </c>
      <c r="U35" s="90" t="s">
        <v>379</v>
      </c>
      <c r="V35" s="91" t="s">
        <v>46</v>
      </c>
      <c r="W35" s="91" t="s">
        <v>205</v>
      </c>
    </row>
    <row r="36" spans="1:23" s="63" customFormat="1" ht="33" customHeight="1">
      <c r="A36" s="78">
        <v>25</v>
      </c>
      <c r="B36" s="78" t="s">
        <v>265</v>
      </c>
      <c r="C36" s="78" t="s">
        <v>427</v>
      </c>
      <c r="D36" s="78" t="s">
        <v>281</v>
      </c>
      <c r="E36" s="83" t="s">
        <v>291</v>
      </c>
      <c r="F36" s="84" t="s">
        <v>305</v>
      </c>
      <c r="G36" s="78" t="s">
        <v>472</v>
      </c>
      <c r="H36" s="78" t="s">
        <v>195</v>
      </c>
      <c r="I36" s="78" t="s">
        <v>504</v>
      </c>
      <c r="J36" s="85" t="s">
        <v>505</v>
      </c>
      <c r="K36" s="78">
        <v>1</v>
      </c>
      <c r="L36" s="78">
        <v>28</v>
      </c>
      <c r="M36" s="86">
        <v>1300000</v>
      </c>
      <c r="N36" s="86">
        <v>1300000</v>
      </c>
      <c r="O36" s="86"/>
      <c r="P36" s="86">
        <v>1300000</v>
      </c>
      <c r="Q36" s="87" t="s">
        <v>548</v>
      </c>
      <c r="R36" s="88" t="s">
        <v>565</v>
      </c>
      <c r="S36" s="89" t="s">
        <v>164</v>
      </c>
      <c r="T36" s="90" t="s">
        <v>380</v>
      </c>
      <c r="U36" s="90" t="s">
        <v>381</v>
      </c>
      <c r="V36" s="91" t="s">
        <v>46</v>
      </c>
      <c r="W36" s="91" t="s">
        <v>205</v>
      </c>
    </row>
    <row r="37" spans="1:23" s="63" customFormat="1" ht="33" customHeight="1">
      <c r="A37" s="78">
        <v>26</v>
      </c>
      <c r="B37" s="78" t="s">
        <v>415</v>
      </c>
      <c r="C37" s="78" t="s">
        <v>169</v>
      </c>
      <c r="D37" s="78" t="s">
        <v>169</v>
      </c>
      <c r="E37" s="83" t="s">
        <v>429</v>
      </c>
      <c r="F37" s="84" t="s">
        <v>442</v>
      </c>
      <c r="G37" s="78" t="s">
        <v>153</v>
      </c>
      <c r="H37" s="78" t="s">
        <v>171</v>
      </c>
      <c r="I37" s="78" t="s">
        <v>491</v>
      </c>
      <c r="J37" s="85" t="s">
        <v>503</v>
      </c>
      <c r="K37" s="78">
        <v>1</v>
      </c>
      <c r="L37" s="78">
        <v>10</v>
      </c>
      <c r="M37" s="86">
        <v>500000</v>
      </c>
      <c r="N37" s="86">
        <v>500000</v>
      </c>
      <c r="O37" s="86"/>
      <c r="P37" s="86">
        <v>500000</v>
      </c>
      <c r="Q37" s="87" t="s">
        <v>159</v>
      </c>
      <c r="R37" s="88" t="s">
        <v>566</v>
      </c>
      <c r="S37" s="89" t="s">
        <v>164</v>
      </c>
      <c r="T37" s="90" t="s">
        <v>606</v>
      </c>
      <c r="U37" s="90" t="s">
        <v>607</v>
      </c>
      <c r="V37" s="91" t="s">
        <v>46</v>
      </c>
      <c r="W37" s="91" t="s">
        <v>205</v>
      </c>
    </row>
    <row r="38" spans="1:23" s="63" customFormat="1" ht="33" customHeight="1">
      <c r="A38" s="78">
        <v>27</v>
      </c>
      <c r="B38" s="78" t="s">
        <v>416</v>
      </c>
      <c r="C38" s="78" t="s">
        <v>443</v>
      </c>
      <c r="D38" s="78" t="s">
        <v>166</v>
      </c>
      <c r="E38" s="83" t="s">
        <v>444</v>
      </c>
      <c r="F38" s="84" t="s">
        <v>445</v>
      </c>
      <c r="G38" s="78" t="s">
        <v>214</v>
      </c>
      <c r="H38" s="78" t="s">
        <v>170</v>
      </c>
      <c r="I38" s="78" t="s">
        <v>506</v>
      </c>
      <c r="J38" s="78" t="s">
        <v>507</v>
      </c>
      <c r="K38" s="78">
        <v>1</v>
      </c>
      <c r="L38" s="78">
        <v>12</v>
      </c>
      <c r="M38" s="86">
        <v>600000</v>
      </c>
      <c r="N38" s="86">
        <v>600000</v>
      </c>
      <c r="O38" s="86"/>
      <c r="P38" s="86">
        <v>600000</v>
      </c>
      <c r="Q38" s="87" t="s">
        <v>349</v>
      </c>
      <c r="R38" s="88" t="s">
        <v>567</v>
      </c>
      <c r="S38" s="89" t="s">
        <v>164</v>
      </c>
      <c r="T38" s="90" t="s">
        <v>376</v>
      </c>
      <c r="U38" s="90" t="s">
        <v>377</v>
      </c>
      <c r="V38" s="91" t="s">
        <v>46</v>
      </c>
      <c r="W38" s="91" t="s">
        <v>205</v>
      </c>
    </row>
    <row r="39" spans="1:23" s="63" customFormat="1" ht="33" customHeight="1">
      <c r="A39" s="78">
        <v>28</v>
      </c>
      <c r="B39" s="78" t="s">
        <v>417</v>
      </c>
      <c r="C39" s="78" t="s">
        <v>446</v>
      </c>
      <c r="D39" s="78" t="s">
        <v>166</v>
      </c>
      <c r="E39" s="83" t="s">
        <v>447</v>
      </c>
      <c r="F39" s="84" t="s">
        <v>448</v>
      </c>
      <c r="G39" s="78" t="s">
        <v>201</v>
      </c>
      <c r="H39" s="78" t="s">
        <v>165</v>
      </c>
      <c r="I39" s="78" t="s">
        <v>508</v>
      </c>
      <c r="J39" s="85" t="s">
        <v>509</v>
      </c>
      <c r="K39" s="78">
        <v>1</v>
      </c>
      <c r="L39" s="78">
        <v>28</v>
      </c>
      <c r="M39" s="86">
        <v>1400000</v>
      </c>
      <c r="N39" s="86">
        <v>1400000</v>
      </c>
      <c r="O39" s="86"/>
      <c r="P39" s="86">
        <v>1400000</v>
      </c>
      <c r="Q39" s="87" t="s">
        <v>200</v>
      </c>
      <c r="R39" s="88" t="s">
        <v>568</v>
      </c>
      <c r="S39" s="89" t="s">
        <v>164</v>
      </c>
      <c r="T39" s="90" t="s">
        <v>608</v>
      </c>
      <c r="U39" s="90" t="s">
        <v>609</v>
      </c>
      <c r="V39" s="91" t="s">
        <v>46</v>
      </c>
      <c r="W39" s="91" t="s">
        <v>205</v>
      </c>
    </row>
    <row r="40" spans="1:23" s="63" customFormat="1" ht="33" customHeight="1">
      <c r="A40" s="78">
        <v>29</v>
      </c>
      <c r="B40" s="78" t="s">
        <v>267</v>
      </c>
      <c r="C40" s="78" t="s">
        <v>169</v>
      </c>
      <c r="D40" s="78" t="s">
        <v>169</v>
      </c>
      <c r="E40" s="83" t="s">
        <v>306</v>
      </c>
      <c r="F40" s="84" t="s">
        <v>307</v>
      </c>
      <c r="G40" s="78" t="s">
        <v>153</v>
      </c>
      <c r="H40" s="78" t="s">
        <v>171</v>
      </c>
      <c r="I40" s="78" t="s">
        <v>336</v>
      </c>
      <c r="J40" s="85" t="s">
        <v>510</v>
      </c>
      <c r="K40" s="78">
        <v>1</v>
      </c>
      <c r="L40" s="78">
        <v>10</v>
      </c>
      <c r="M40" s="86">
        <v>500000</v>
      </c>
      <c r="N40" s="86">
        <v>500000</v>
      </c>
      <c r="O40" s="86"/>
      <c r="P40" s="86">
        <v>500000</v>
      </c>
      <c r="Q40" s="87" t="s">
        <v>159</v>
      </c>
      <c r="R40" s="88" t="s">
        <v>355</v>
      </c>
      <c r="S40" s="89" t="s">
        <v>164</v>
      </c>
      <c r="T40" s="90" t="s">
        <v>382</v>
      </c>
      <c r="U40" s="90" t="s">
        <v>383</v>
      </c>
      <c r="V40" s="91" t="s">
        <v>46</v>
      </c>
      <c r="W40" s="91" t="s">
        <v>205</v>
      </c>
    </row>
    <row r="41" spans="1:23" s="63" customFormat="1" ht="33" customHeight="1">
      <c r="A41" s="78">
        <v>30</v>
      </c>
      <c r="B41" s="78" t="s">
        <v>267</v>
      </c>
      <c r="C41" s="78" t="s">
        <v>257</v>
      </c>
      <c r="D41" s="78" t="s">
        <v>166</v>
      </c>
      <c r="E41" s="83" t="s">
        <v>306</v>
      </c>
      <c r="F41" s="84" t="s">
        <v>307</v>
      </c>
      <c r="G41" s="78" t="s">
        <v>201</v>
      </c>
      <c r="H41" s="78" t="s">
        <v>165</v>
      </c>
      <c r="I41" s="78" t="s">
        <v>511</v>
      </c>
      <c r="J41" s="85" t="s">
        <v>512</v>
      </c>
      <c r="K41" s="78">
        <v>1</v>
      </c>
      <c r="L41" s="78">
        <v>28</v>
      </c>
      <c r="M41" s="86">
        <v>1400000</v>
      </c>
      <c r="N41" s="86">
        <v>1400000</v>
      </c>
      <c r="O41" s="86"/>
      <c r="P41" s="86">
        <v>1400000</v>
      </c>
      <c r="Q41" s="87" t="s">
        <v>200</v>
      </c>
      <c r="R41" s="88" t="s">
        <v>569</v>
      </c>
      <c r="S41" s="89" t="s">
        <v>164</v>
      </c>
      <c r="T41" s="90" t="s">
        <v>382</v>
      </c>
      <c r="U41" s="90" t="s">
        <v>383</v>
      </c>
      <c r="V41" s="91" t="s">
        <v>46</v>
      </c>
      <c r="W41" s="91" t="s">
        <v>205</v>
      </c>
    </row>
    <row r="42" spans="1:23" s="63" customFormat="1" ht="33" customHeight="1">
      <c r="A42" s="78">
        <v>31</v>
      </c>
      <c r="B42" s="78" t="s">
        <v>418</v>
      </c>
      <c r="C42" s="78" t="s">
        <v>266</v>
      </c>
      <c r="D42" s="78" t="s">
        <v>281</v>
      </c>
      <c r="E42" s="83" t="s">
        <v>449</v>
      </c>
      <c r="F42" s="84" t="s">
        <v>296</v>
      </c>
      <c r="G42" s="78" t="s">
        <v>155</v>
      </c>
      <c r="H42" s="78" t="s">
        <v>172</v>
      </c>
      <c r="I42" s="78" t="s">
        <v>513</v>
      </c>
      <c r="J42" s="78" t="s">
        <v>505</v>
      </c>
      <c r="K42" s="78">
        <v>1</v>
      </c>
      <c r="L42" s="78">
        <v>14</v>
      </c>
      <c r="M42" s="86">
        <v>650000</v>
      </c>
      <c r="N42" s="86">
        <v>650000</v>
      </c>
      <c r="O42" s="86"/>
      <c r="P42" s="86">
        <v>650000</v>
      </c>
      <c r="Q42" s="87" t="s">
        <v>350</v>
      </c>
      <c r="R42" s="88" t="s">
        <v>570</v>
      </c>
      <c r="S42" s="89" t="s">
        <v>164</v>
      </c>
      <c r="T42" s="90" t="s">
        <v>382</v>
      </c>
      <c r="U42" s="90" t="s">
        <v>383</v>
      </c>
      <c r="V42" s="91" t="s">
        <v>46</v>
      </c>
      <c r="W42" s="91" t="s">
        <v>205</v>
      </c>
    </row>
    <row r="43" spans="1:23" s="63" customFormat="1" ht="33" customHeight="1">
      <c r="A43" s="78">
        <v>32</v>
      </c>
      <c r="B43" s="78" t="s">
        <v>419</v>
      </c>
      <c r="C43" s="78" t="s">
        <v>450</v>
      </c>
      <c r="D43" s="78" t="s">
        <v>166</v>
      </c>
      <c r="E43" s="83" t="s">
        <v>451</v>
      </c>
      <c r="F43" s="84" t="s">
        <v>318</v>
      </c>
      <c r="G43" s="78" t="s">
        <v>201</v>
      </c>
      <c r="H43" s="78" t="s">
        <v>165</v>
      </c>
      <c r="I43" s="78" t="s">
        <v>514</v>
      </c>
      <c r="J43" s="85" t="s">
        <v>509</v>
      </c>
      <c r="K43" s="78">
        <v>1</v>
      </c>
      <c r="L43" s="78">
        <v>28</v>
      </c>
      <c r="M43" s="86">
        <v>1400000</v>
      </c>
      <c r="N43" s="86">
        <v>1400000</v>
      </c>
      <c r="O43" s="86"/>
      <c r="P43" s="86">
        <v>1400000</v>
      </c>
      <c r="Q43" s="87" t="s">
        <v>200</v>
      </c>
      <c r="R43" s="88" t="s">
        <v>571</v>
      </c>
      <c r="S43" s="89" t="s">
        <v>164</v>
      </c>
      <c r="T43" s="90" t="s">
        <v>386</v>
      </c>
      <c r="U43" s="90" t="s">
        <v>387</v>
      </c>
      <c r="V43" s="91" t="s">
        <v>58</v>
      </c>
      <c r="W43" s="91" t="s">
        <v>210</v>
      </c>
    </row>
    <row r="44" spans="1:23" s="63" customFormat="1" ht="33" customHeight="1">
      <c r="A44" s="78">
        <v>33</v>
      </c>
      <c r="B44" s="78" t="s">
        <v>268</v>
      </c>
      <c r="C44" s="78" t="s">
        <v>427</v>
      </c>
      <c r="D44" s="78" t="s">
        <v>281</v>
      </c>
      <c r="E44" s="83" t="s">
        <v>308</v>
      </c>
      <c r="F44" s="84" t="s">
        <v>309</v>
      </c>
      <c r="G44" s="78" t="s">
        <v>472</v>
      </c>
      <c r="H44" s="78" t="s">
        <v>195</v>
      </c>
      <c r="I44" s="78" t="s">
        <v>515</v>
      </c>
      <c r="J44" s="85" t="s">
        <v>516</v>
      </c>
      <c r="K44" s="78">
        <v>1</v>
      </c>
      <c r="L44" s="78">
        <v>28</v>
      </c>
      <c r="M44" s="86">
        <v>1300000</v>
      </c>
      <c r="N44" s="86">
        <v>1300000</v>
      </c>
      <c r="O44" s="86"/>
      <c r="P44" s="86">
        <v>1300000</v>
      </c>
      <c r="Q44" s="87" t="s">
        <v>548</v>
      </c>
      <c r="R44" s="88" t="s">
        <v>572</v>
      </c>
      <c r="S44" s="89" t="s">
        <v>164</v>
      </c>
      <c r="T44" s="90" t="s">
        <v>384</v>
      </c>
      <c r="U44" s="90" t="s">
        <v>385</v>
      </c>
      <c r="V44" s="91" t="s">
        <v>58</v>
      </c>
      <c r="W44" s="91" t="s">
        <v>210</v>
      </c>
    </row>
    <row r="45" spans="1:23" s="63" customFormat="1" ht="33" customHeight="1">
      <c r="A45" s="78">
        <v>34</v>
      </c>
      <c r="B45" s="78" t="s">
        <v>420</v>
      </c>
      <c r="C45" s="78" t="s">
        <v>452</v>
      </c>
      <c r="D45" s="78" t="s">
        <v>166</v>
      </c>
      <c r="E45" s="83" t="s">
        <v>453</v>
      </c>
      <c r="F45" s="84" t="s">
        <v>454</v>
      </c>
      <c r="G45" s="78" t="s">
        <v>473</v>
      </c>
      <c r="H45" s="78" t="s">
        <v>101</v>
      </c>
      <c r="I45" s="78" t="s">
        <v>517</v>
      </c>
      <c r="J45" s="78" t="s">
        <v>518</v>
      </c>
      <c r="K45" s="78">
        <v>1</v>
      </c>
      <c r="L45" s="78">
        <v>18</v>
      </c>
      <c r="M45" s="86">
        <v>900000</v>
      </c>
      <c r="N45" s="86">
        <v>900000</v>
      </c>
      <c r="O45" s="86"/>
      <c r="P45" s="86">
        <v>900000</v>
      </c>
      <c r="Q45" s="87" t="s">
        <v>563</v>
      </c>
      <c r="R45" s="88" t="s">
        <v>573</v>
      </c>
      <c r="S45" s="89" t="s">
        <v>164</v>
      </c>
      <c r="T45" s="90" t="s">
        <v>384</v>
      </c>
      <c r="U45" s="90" t="s">
        <v>385</v>
      </c>
      <c r="V45" s="91" t="s">
        <v>58</v>
      </c>
      <c r="W45" s="91" t="s">
        <v>210</v>
      </c>
    </row>
    <row r="46" spans="1:23" s="63" customFormat="1" ht="33" customHeight="1">
      <c r="A46" s="78">
        <v>35</v>
      </c>
      <c r="B46" s="78" t="s">
        <v>269</v>
      </c>
      <c r="C46" s="78" t="s">
        <v>455</v>
      </c>
      <c r="D46" s="78" t="s">
        <v>281</v>
      </c>
      <c r="E46" s="83" t="s">
        <v>290</v>
      </c>
      <c r="F46" s="84" t="s">
        <v>310</v>
      </c>
      <c r="G46" s="78" t="s">
        <v>155</v>
      </c>
      <c r="H46" s="78" t="s">
        <v>172</v>
      </c>
      <c r="I46" s="78" t="s">
        <v>519</v>
      </c>
      <c r="J46" s="85" t="s">
        <v>505</v>
      </c>
      <c r="K46" s="78">
        <v>1</v>
      </c>
      <c r="L46" s="78">
        <v>14</v>
      </c>
      <c r="M46" s="86">
        <v>650000</v>
      </c>
      <c r="N46" s="86">
        <v>650000</v>
      </c>
      <c r="O46" s="86"/>
      <c r="P46" s="86">
        <v>650000</v>
      </c>
      <c r="Q46" s="87" t="s">
        <v>350</v>
      </c>
      <c r="R46" s="88" t="s">
        <v>574</v>
      </c>
      <c r="S46" s="89" t="s">
        <v>164</v>
      </c>
      <c r="T46" s="90" t="s">
        <v>386</v>
      </c>
      <c r="U46" s="90" t="s">
        <v>387</v>
      </c>
      <c r="V46" s="91" t="s">
        <v>58</v>
      </c>
      <c r="W46" s="91" t="s">
        <v>210</v>
      </c>
    </row>
    <row r="47" spans="1:23" s="63" customFormat="1" ht="33" customHeight="1">
      <c r="A47" s="78">
        <v>36</v>
      </c>
      <c r="B47" s="78" t="s">
        <v>270</v>
      </c>
      <c r="C47" s="78" t="s">
        <v>455</v>
      </c>
      <c r="D47" s="78" t="s">
        <v>281</v>
      </c>
      <c r="E47" s="83" t="s">
        <v>313</v>
      </c>
      <c r="F47" s="84" t="s">
        <v>314</v>
      </c>
      <c r="G47" s="78" t="s">
        <v>220</v>
      </c>
      <c r="H47" s="78" t="s">
        <v>163</v>
      </c>
      <c r="I47" s="78" t="s">
        <v>520</v>
      </c>
      <c r="J47" s="85" t="s">
        <v>505</v>
      </c>
      <c r="K47" s="78">
        <v>1</v>
      </c>
      <c r="L47" s="78">
        <v>20</v>
      </c>
      <c r="M47" s="86">
        <v>1050000</v>
      </c>
      <c r="N47" s="86">
        <v>1050000</v>
      </c>
      <c r="O47" s="86"/>
      <c r="P47" s="86">
        <v>1050000</v>
      </c>
      <c r="Q47" s="87" t="s">
        <v>346</v>
      </c>
      <c r="R47" s="88" t="s">
        <v>575</v>
      </c>
      <c r="S47" s="89" t="s">
        <v>164</v>
      </c>
      <c r="T47" s="90" t="s">
        <v>388</v>
      </c>
      <c r="U47" s="90" t="s">
        <v>389</v>
      </c>
      <c r="V47" s="91" t="s">
        <v>58</v>
      </c>
      <c r="W47" s="91" t="s">
        <v>210</v>
      </c>
    </row>
    <row r="48" spans="1:23" s="63" customFormat="1" ht="33" customHeight="1">
      <c r="A48" s="78">
        <v>37</v>
      </c>
      <c r="B48" s="78" t="s">
        <v>271</v>
      </c>
      <c r="C48" s="78" t="s">
        <v>427</v>
      </c>
      <c r="D48" s="78" t="s">
        <v>281</v>
      </c>
      <c r="E48" s="83" t="s">
        <v>315</v>
      </c>
      <c r="F48" s="84" t="s">
        <v>316</v>
      </c>
      <c r="G48" s="78" t="s">
        <v>474</v>
      </c>
      <c r="H48" s="78" t="s">
        <v>194</v>
      </c>
      <c r="I48" s="78" t="s">
        <v>521</v>
      </c>
      <c r="J48" s="78" t="s">
        <v>516</v>
      </c>
      <c r="K48" s="78">
        <v>1</v>
      </c>
      <c r="L48" s="78">
        <v>40</v>
      </c>
      <c r="M48" s="86">
        <v>2100000</v>
      </c>
      <c r="N48" s="86">
        <v>2100000</v>
      </c>
      <c r="O48" s="86"/>
      <c r="P48" s="86">
        <v>2100000</v>
      </c>
      <c r="Q48" s="87" t="s">
        <v>576</v>
      </c>
      <c r="R48" s="88" t="s">
        <v>577</v>
      </c>
      <c r="S48" s="89" t="s">
        <v>164</v>
      </c>
      <c r="T48" s="90" t="s">
        <v>384</v>
      </c>
      <c r="U48" s="90" t="s">
        <v>385</v>
      </c>
      <c r="V48" s="91" t="s">
        <v>58</v>
      </c>
      <c r="W48" s="91" t="s">
        <v>210</v>
      </c>
    </row>
    <row r="49" spans="1:23" s="63" customFormat="1" ht="33" customHeight="1">
      <c r="A49" s="78">
        <v>38</v>
      </c>
      <c r="B49" s="78" t="s">
        <v>272</v>
      </c>
      <c r="C49" s="78" t="s">
        <v>169</v>
      </c>
      <c r="D49" s="78" t="s">
        <v>169</v>
      </c>
      <c r="E49" s="83" t="s">
        <v>317</v>
      </c>
      <c r="F49" s="84" t="s">
        <v>318</v>
      </c>
      <c r="G49" s="78" t="s">
        <v>153</v>
      </c>
      <c r="H49" s="78" t="s">
        <v>171</v>
      </c>
      <c r="I49" s="78" t="s">
        <v>522</v>
      </c>
      <c r="J49" s="85" t="s">
        <v>505</v>
      </c>
      <c r="K49" s="78">
        <v>1</v>
      </c>
      <c r="L49" s="78">
        <v>10</v>
      </c>
      <c r="M49" s="86">
        <v>500000</v>
      </c>
      <c r="N49" s="86">
        <v>500000</v>
      </c>
      <c r="O49" s="86"/>
      <c r="P49" s="86">
        <v>500000</v>
      </c>
      <c r="Q49" s="87" t="s">
        <v>159</v>
      </c>
      <c r="R49" s="88" t="s">
        <v>356</v>
      </c>
      <c r="S49" s="89" t="s">
        <v>164</v>
      </c>
      <c r="T49" s="90" t="s">
        <v>390</v>
      </c>
      <c r="U49" s="90" t="s">
        <v>391</v>
      </c>
      <c r="V49" s="91" t="s">
        <v>58</v>
      </c>
      <c r="W49" s="91" t="s">
        <v>210</v>
      </c>
    </row>
    <row r="50" spans="1:23" s="63" customFormat="1" ht="33" customHeight="1">
      <c r="A50" s="78">
        <v>39</v>
      </c>
      <c r="B50" s="78" t="s">
        <v>272</v>
      </c>
      <c r="C50" s="78" t="s">
        <v>455</v>
      </c>
      <c r="D50" s="78" t="s">
        <v>281</v>
      </c>
      <c r="E50" s="83" t="s">
        <v>317</v>
      </c>
      <c r="F50" s="84" t="s">
        <v>318</v>
      </c>
      <c r="G50" s="78" t="s">
        <v>155</v>
      </c>
      <c r="H50" s="78" t="s">
        <v>172</v>
      </c>
      <c r="I50" s="78" t="s">
        <v>523</v>
      </c>
      <c r="J50" s="85" t="s">
        <v>505</v>
      </c>
      <c r="K50" s="78">
        <v>1</v>
      </c>
      <c r="L50" s="78">
        <v>14</v>
      </c>
      <c r="M50" s="86">
        <v>650000</v>
      </c>
      <c r="N50" s="86">
        <v>650000</v>
      </c>
      <c r="O50" s="86"/>
      <c r="P50" s="86">
        <v>650000</v>
      </c>
      <c r="Q50" s="87" t="s">
        <v>350</v>
      </c>
      <c r="R50" s="88" t="s">
        <v>578</v>
      </c>
      <c r="S50" s="89" t="s">
        <v>164</v>
      </c>
      <c r="T50" s="90" t="s">
        <v>390</v>
      </c>
      <c r="U50" s="90" t="s">
        <v>391</v>
      </c>
      <c r="V50" s="91" t="s">
        <v>58</v>
      </c>
      <c r="W50" s="91" t="s">
        <v>210</v>
      </c>
    </row>
    <row r="51" spans="1:23" s="63" customFormat="1" ht="33" customHeight="1">
      <c r="A51" s="78">
        <v>40</v>
      </c>
      <c r="B51" s="78" t="s">
        <v>421</v>
      </c>
      <c r="C51" s="78" t="s">
        <v>427</v>
      </c>
      <c r="D51" s="78" t="s">
        <v>281</v>
      </c>
      <c r="E51" s="83" t="s">
        <v>291</v>
      </c>
      <c r="F51" s="84" t="s">
        <v>456</v>
      </c>
      <c r="G51" s="78" t="s">
        <v>472</v>
      </c>
      <c r="H51" s="78" t="s">
        <v>195</v>
      </c>
      <c r="I51" s="78" t="s">
        <v>524</v>
      </c>
      <c r="J51" s="85" t="s">
        <v>505</v>
      </c>
      <c r="K51" s="78">
        <v>1</v>
      </c>
      <c r="L51" s="78">
        <v>28</v>
      </c>
      <c r="M51" s="86">
        <v>1300000</v>
      </c>
      <c r="N51" s="86">
        <v>1300000</v>
      </c>
      <c r="O51" s="86"/>
      <c r="P51" s="86">
        <v>1300000</v>
      </c>
      <c r="Q51" s="87" t="s">
        <v>548</v>
      </c>
      <c r="R51" s="88" t="s">
        <v>579</v>
      </c>
      <c r="S51" s="89" t="s">
        <v>164</v>
      </c>
      <c r="T51" s="90" t="s">
        <v>386</v>
      </c>
      <c r="U51" s="90" t="s">
        <v>387</v>
      </c>
      <c r="V51" s="91" t="s">
        <v>58</v>
      </c>
      <c r="W51" s="91" t="s">
        <v>210</v>
      </c>
    </row>
    <row r="52" spans="1:23" s="63" customFormat="1" ht="33" customHeight="1">
      <c r="A52" s="78">
        <v>41</v>
      </c>
      <c r="B52" s="78" t="s">
        <v>422</v>
      </c>
      <c r="C52" s="78" t="s">
        <v>427</v>
      </c>
      <c r="D52" s="78" t="s">
        <v>281</v>
      </c>
      <c r="E52" s="83" t="s">
        <v>457</v>
      </c>
      <c r="F52" s="84" t="s">
        <v>292</v>
      </c>
      <c r="G52" s="78" t="s">
        <v>472</v>
      </c>
      <c r="H52" s="78" t="s">
        <v>195</v>
      </c>
      <c r="I52" s="78" t="s">
        <v>525</v>
      </c>
      <c r="J52" s="78" t="s">
        <v>505</v>
      </c>
      <c r="K52" s="78">
        <v>1</v>
      </c>
      <c r="L52" s="78">
        <v>28</v>
      </c>
      <c r="M52" s="86">
        <v>1300000</v>
      </c>
      <c r="N52" s="86">
        <v>1300000</v>
      </c>
      <c r="O52" s="86"/>
      <c r="P52" s="86">
        <v>1300000</v>
      </c>
      <c r="Q52" s="87" t="s">
        <v>548</v>
      </c>
      <c r="R52" s="88" t="s">
        <v>580</v>
      </c>
      <c r="S52" s="89" t="s">
        <v>164</v>
      </c>
      <c r="T52" s="90" t="s">
        <v>386</v>
      </c>
      <c r="U52" s="90" t="s">
        <v>387</v>
      </c>
      <c r="V52" s="91" t="s">
        <v>58</v>
      </c>
      <c r="W52" s="91" t="s">
        <v>210</v>
      </c>
    </row>
    <row r="53" spans="1:23" s="63" customFormat="1" ht="33" customHeight="1">
      <c r="A53" s="78">
        <v>42</v>
      </c>
      <c r="B53" s="78" t="s">
        <v>423</v>
      </c>
      <c r="C53" s="78" t="s">
        <v>455</v>
      </c>
      <c r="D53" s="78" t="s">
        <v>281</v>
      </c>
      <c r="E53" s="83" t="s">
        <v>458</v>
      </c>
      <c r="F53" s="84" t="s">
        <v>459</v>
      </c>
      <c r="G53" s="78" t="s">
        <v>155</v>
      </c>
      <c r="H53" s="78" t="s">
        <v>172</v>
      </c>
      <c r="I53" s="78" t="s">
        <v>526</v>
      </c>
      <c r="J53" s="85" t="s">
        <v>505</v>
      </c>
      <c r="K53" s="78">
        <v>1</v>
      </c>
      <c r="L53" s="78">
        <v>14</v>
      </c>
      <c r="M53" s="86">
        <v>650000</v>
      </c>
      <c r="N53" s="86">
        <v>650000</v>
      </c>
      <c r="O53" s="86"/>
      <c r="P53" s="86">
        <v>650000</v>
      </c>
      <c r="Q53" s="87" t="s">
        <v>350</v>
      </c>
      <c r="R53" s="88" t="s">
        <v>581</v>
      </c>
      <c r="S53" s="89" t="s">
        <v>164</v>
      </c>
      <c r="T53" s="90" t="s">
        <v>386</v>
      </c>
      <c r="U53" s="90" t="s">
        <v>387</v>
      </c>
      <c r="V53" s="91" t="s">
        <v>58</v>
      </c>
      <c r="W53" s="91" t="s">
        <v>210</v>
      </c>
    </row>
    <row r="54" spans="1:23" s="63" customFormat="1" ht="33" customHeight="1">
      <c r="A54" s="78">
        <v>43</v>
      </c>
      <c r="B54" s="78" t="s">
        <v>423</v>
      </c>
      <c r="C54" s="78" t="s">
        <v>427</v>
      </c>
      <c r="D54" s="78" t="s">
        <v>281</v>
      </c>
      <c r="E54" s="83" t="s">
        <v>458</v>
      </c>
      <c r="F54" s="84" t="s">
        <v>459</v>
      </c>
      <c r="G54" s="78" t="s">
        <v>472</v>
      </c>
      <c r="H54" s="78" t="s">
        <v>195</v>
      </c>
      <c r="I54" s="78" t="s">
        <v>526</v>
      </c>
      <c r="J54" s="85" t="s">
        <v>505</v>
      </c>
      <c r="K54" s="78">
        <v>1</v>
      </c>
      <c r="L54" s="78">
        <v>28</v>
      </c>
      <c r="M54" s="86">
        <v>1300000</v>
      </c>
      <c r="N54" s="86">
        <v>1300000</v>
      </c>
      <c r="O54" s="86"/>
      <c r="P54" s="86">
        <v>1300000</v>
      </c>
      <c r="Q54" s="87" t="s">
        <v>548</v>
      </c>
      <c r="R54" s="88" t="s">
        <v>582</v>
      </c>
      <c r="S54" s="89" t="s">
        <v>164</v>
      </c>
      <c r="T54" s="90" t="s">
        <v>386</v>
      </c>
      <c r="U54" s="90" t="s">
        <v>387</v>
      </c>
      <c r="V54" s="91" t="s">
        <v>58</v>
      </c>
      <c r="W54" s="91" t="s">
        <v>210</v>
      </c>
    </row>
    <row r="55" spans="1:23" s="63" customFormat="1" ht="33" customHeight="1">
      <c r="A55" s="78">
        <v>44</v>
      </c>
      <c r="B55" s="78" t="s">
        <v>423</v>
      </c>
      <c r="C55" s="78" t="s">
        <v>427</v>
      </c>
      <c r="D55" s="78" t="s">
        <v>281</v>
      </c>
      <c r="E55" s="83" t="s">
        <v>458</v>
      </c>
      <c r="F55" s="84" t="s">
        <v>459</v>
      </c>
      <c r="G55" s="78" t="s">
        <v>472</v>
      </c>
      <c r="H55" s="78" t="s">
        <v>195</v>
      </c>
      <c r="I55" s="78" t="s">
        <v>526</v>
      </c>
      <c r="J55" s="78" t="s">
        <v>505</v>
      </c>
      <c r="K55" s="78">
        <v>1</v>
      </c>
      <c r="L55" s="78">
        <v>28</v>
      </c>
      <c r="M55" s="86">
        <v>1300000</v>
      </c>
      <c r="N55" s="86">
        <v>1300000</v>
      </c>
      <c r="O55" s="86"/>
      <c r="P55" s="86">
        <v>1300000</v>
      </c>
      <c r="Q55" s="87" t="s">
        <v>548</v>
      </c>
      <c r="R55" s="88" t="s">
        <v>583</v>
      </c>
      <c r="S55" s="89" t="s">
        <v>164</v>
      </c>
      <c r="T55" s="90" t="s">
        <v>386</v>
      </c>
      <c r="U55" s="90" t="s">
        <v>387</v>
      </c>
      <c r="V55" s="91" t="s">
        <v>58</v>
      </c>
      <c r="W55" s="91" t="s">
        <v>210</v>
      </c>
    </row>
    <row r="56" spans="1:23" s="63" customFormat="1" ht="33" customHeight="1">
      <c r="A56" s="78">
        <v>45</v>
      </c>
      <c r="B56" s="78" t="s">
        <v>273</v>
      </c>
      <c r="C56" s="78" t="s">
        <v>427</v>
      </c>
      <c r="D56" s="78" t="s">
        <v>281</v>
      </c>
      <c r="E56" s="83" t="s">
        <v>319</v>
      </c>
      <c r="F56" s="84" t="s">
        <v>320</v>
      </c>
      <c r="G56" s="78" t="s">
        <v>472</v>
      </c>
      <c r="H56" s="78" t="s">
        <v>195</v>
      </c>
      <c r="I56" s="78" t="s">
        <v>527</v>
      </c>
      <c r="J56" s="85" t="s">
        <v>516</v>
      </c>
      <c r="K56" s="78">
        <v>1</v>
      </c>
      <c r="L56" s="78">
        <v>28</v>
      </c>
      <c r="M56" s="86">
        <v>1300000</v>
      </c>
      <c r="N56" s="86">
        <v>1300000</v>
      </c>
      <c r="O56" s="86"/>
      <c r="P56" s="86">
        <v>1300000</v>
      </c>
      <c r="Q56" s="87" t="s">
        <v>548</v>
      </c>
      <c r="R56" s="88" t="s">
        <v>584</v>
      </c>
      <c r="S56" s="89" t="s">
        <v>164</v>
      </c>
      <c r="T56" s="90" t="s">
        <v>252</v>
      </c>
      <c r="U56" s="90" t="s">
        <v>253</v>
      </c>
      <c r="V56" s="91" t="s">
        <v>58</v>
      </c>
      <c r="W56" s="91" t="s">
        <v>210</v>
      </c>
    </row>
    <row r="57" spans="1:23" s="63" customFormat="1" ht="33" customHeight="1">
      <c r="A57" s="78">
        <v>46</v>
      </c>
      <c r="B57" s="78" t="s">
        <v>274</v>
      </c>
      <c r="C57" s="78" t="s">
        <v>169</v>
      </c>
      <c r="D57" s="78" t="s">
        <v>169</v>
      </c>
      <c r="E57" s="83" t="s">
        <v>321</v>
      </c>
      <c r="F57" s="84" t="s">
        <v>322</v>
      </c>
      <c r="G57" s="78" t="s">
        <v>153</v>
      </c>
      <c r="H57" s="78" t="s">
        <v>171</v>
      </c>
      <c r="I57" s="78" t="s">
        <v>528</v>
      </c>
      <c r="J57" s="85" t="s">
        <v>505</v>
      </c>
      <c r="K57" s="78">
        <v>1</v>
      </c>
      <c r="L57" s="78">
        <v>10</v>
      </c>
      <c r="M57" s="86">
        <v>500000</v>
      </c>
      <c r="N57" s="86">
        <v>500000</v>
      </c>
      <c r="O57" s="86"/>
      <c r="P57" s="86">
        <v>500000</v>
      </c>
      <c r="Q57" s="87" t="s">
        <v>159</v>
      </c>
      <c r="R57" s="88" t="s">
        <v>357</v>
      </c>
      <c r="S57" s="89" t="s">
        <v>164</v>
      </c>
      <c r="T57" s="90" t="s">
        <v>386</v>
      </c>
      <c r="U57" s="90" t="s">
        <v>387</v>
      </c>
      <c r="V57" s="91" t="s">
        <v>58</v>
      </c>
      <c r="W57" s="91" t="s">
        <v>210</v>
      </c>
    </row>
    <row r="58" spans="1:23" s="63" customFormat="1" ht="33" customHeight="1">
      <c r="A58" s="78">
        <v>47</v>
      </c>
      <c r="B58" s="78" t="s">
        <v>275</v>
      </c>
      <c r="C58" s="78" t="s">
        <v>169</v>
      </c>
      <c r="D58" s="78" t="s">
        <v>169</v>
      </c>
      <c r="E58" s="83" t="s">
        <v>323</v>
      </c>
      <c r="F58" s="84" t="s">
        <v>311</v>
      </c>
      <c r="G58" s="78" t="s">
        <v>153</v>
      </c>
      <c r="H58" s="78" t="s">
        <v>171</v>
      </c>
      <c r="I58" s="78" t="s">
        <v>339</v>
      </c>
      <c r="J58" s="78" t="s">
        <v>340</v>
      </c>
      <c r="K58" s="78">
        <v>1</v>
      </c>
      <c r="L58" s="78">
        <v>10</v>
      </c>
      <c r="M58" s="86">
        <v>500000</v>
      </c>
      <c r="N58" s="86">
        <v>500000</v>
      </c>
      <c r="O58" s="86"/>
      <c r="P58" s="86">
        <v>500000</v>
      </c>
      <c r="Q58" s="87" t="s">
        <v>159</v>
      </c>
      <c r="R58" s="88" t="s">
        <v>358</v>
      </c>
      <c r="S58" s="89" t="s">
        <v>164</v>
      </c>
      <c r="T58" s="90" t="s">
        <v>392</v>
      </c>
      <c r="U58" s="90" t="s">
        <v>393</v>
      </c>
      <c r="V58" s="91" t="s">
        <v>2</v>
      </c>
      <c r="W58" s="91" t="s">
        <v>610</v>
      </c>
    </row>
    <row r="59" spans="1:23" s="63" customFormat="1" ht="33" customHeight="1">
      <c r="A59" s="78">
        <v>48</v>
      </c>
      <c r="B59" s="78" t="s">
        <v>276</v>
      </c>
      <c r="C59" s="78" t="s">
        <v>169</v>
      </c>
      <c r="D59" s="78" t="s">
        <v>169</v>
      </c>
      <c r="E59" s="83" t="s">
        <v>324</v>
      </c>
      <c r="F59" s="84" t="s">
        <v>325</v>
      </c>
      <c r="G59" s="78" t="s">
        <v>153</v>
      </c>
      <c r="H59" s="78" t="s">
        <v>171</v>
      </c>
      <c r="I59" s="78" t="s">
        <v>529</v>
      </c>
      <c r="J59" s="85" t="s">
        <v>480</v>
      </c>
      <c r="K59" s="78">
        <v>1</v>
      </c>
      <c r="L59" s="78">
        <v>10</v>
      </c>
      <c r="M59" s="86">
        <v>500000</v>
      </c>
      <c r="N59" s="86">
        <v>500000</v>
      </c>
      <c r="O59" s="86"/>
      <c r="P59" s="86">
        <v>500000</v>
      </c>
      <c r="Q59" s="87" t="s">
        <v>159</v>
      </c>
      <c r="R59" s="88" t="s">
        <v>359</v>
      </c>
      <c r="S59" s="89" t="s">
        <v>164</v>
      </c>
      <c r="T59" s="90" t="s">
        <v>394</v>
      </c>
      <c r="U59" s="90" t="s">
        <v>395</v>
      </c>
      <c r="V59" s="91" t="s">
        <v>2</v>
      </c>
      <c r="W59" s="91" t="s">
        <v>610</v>
      </c>
    </row>
    <row r="60" spans="1:23" s="63" customFormat="1" ht="33" customHeight="1">
      <c r="A60" s="78">
        <v>49</v>
      </c>
      <c r="B60" s="78" t="s">
        <v>277</v>
      </c>
      <c r="C60" s="78" t="s">
        <v>169</v>
      </c>
      <c r="D60" s="78" t="s">
        <v>169</v>
      </c>
      <c r="E60" s="83" t="s">
        <v>326</v>
      </c>
      <c r="F60" s="84" t="s">
        <v>327</v>
      </c>
      <c r="G60" s="78" t="s">
        <v>151</v>
      </c>
      <c r="H60" s="78" t="s">
        <v>168</v>
      </c>
      <c r="I60" s="78" t="s">
        <v>338</v>
      </c>
      <c r="J60" s="85" t="s">
        <v>505</v>
      </c>
      <c r="K60" s="78">
        <v>1</v>
      </c>
      <c r="L60" s="78">
        <v>20</v>
      </c>
      <c r="M60" s="86">
        <v>1000000</v>
      </c>
      <c r="N60" s="86">
        <v>1000000</v>
      </c>
      <c r="O60" s="86"/>
      <c r="P60" s="86">
        <v>1000000</v>
      </c>
      <c r="Q60" s="87" t="s">
        <v>158</v>
      </c>
      <c r="R60" s="88" t="s">
        <v>360</v>
      </c>
      <c r="S60" s="89" t="s">
        <v>164</v>
      </c>
      <c r="T60" s="90" t="s">
        <v>398</v>
      </c>
      <c r="U60" s="90" t="s">
        <v>399</v>
      </c>
      <c r="V60" s="91" t="s">
        <v>2</v>
      </c>
      <c r="W60" s="91" t="s">
        <v>610</v>
      </c>
    </row>
    <row r="61" spans="1:23" s="63" customFormat="1" ht="33" customHeight="1">
      <c r="A61" s="78">
        <v>50</v>
      </c>
      <c r="B61" s="78" t="s">
        <v>278</v>
      </c>
      <c r="C61" s="78" t="s">
        <v>169</v>
      </c>
      <c r="D61" s="78" t="s">
        <v>169</v>
      </c>
      <c r="E61" s="83" t="s">
        <v>328</v>
      </c>
      <c r="F61" s="84" t="s">
        <v>296</v>
      </c>
      <c r="G61" s="78" t="s">
        <v>151</v>
      </c>
      <c r="H61" s="78" t="s">
        <v>168</v>
      </c>
      <c r="I61" s="78" t="s">
        <v>341</v>
      </c>
      <c r="J61" s="85" t="s">
        <v>342</v>
      </c>
      <c r="K61" s="78">
        <v>1</v>
      </c>
      <c r="L61" s="78">
        <v>20</v>
      </c>
      <c r="M61" s="86">
        <v>1000000</v>
      </c>
      <c r="N61" s="86">
        <v>1000000</v>
      </c>
      <c r="O61" s="86"/>
      <c r="P61" s="86">
        <v>1000000</v>
      </c>
      <c r="Q61" s="87" t="s">
        <v>158</v>
      </c>
      <c r="R61" s="88" t="s">
        <v>361</v>
      </c>
      <c r="S61" s="89" t="s">
        <v>164</v>
      </c>
      <c r="T61" s="90" t="s">
        <v>396</v>
      </c>
      <c r="U61" s="90" t="s">
        <v>397</v>
      </c>
      <c r="V61" s="91" t="s">
        <v>2</v>
      </c>
      <c r="W61" s="91" t="s">
        <v>610</v>
      </c>
    </row>
    <row r="62" spans="1:23" s="63" customFormat="1" ht="33" customHeight="1">
      <c r="A62" s="78">
        <v>51</v>
      </c>
      <c r="B62" s="78" t="s">
        <v>279</v>
      </c>
      <c r="C62" s="78" t="s">
        <v>169</v>
      </c>
      <c r="D62" s="78" t="s">
        <v>169</v>
      </c>
      <c r="E62" s="83" t="s">
        <v>293</v>
      </c>
      <c r="F62" s="84" t="s">
        <v>296</v>
      </c>
      <c r="G62" s="78" t="s">
        <v>151</v>
      </c>
      <c r="H62" s="78" t="s">
        <v>168</v>
      </c>
      <c r="I62" s="78" t="s">
        <v>343</v>
      </c>
      <c r="J62" s="78" t="s">
        <v>337</v>
      </c>
      <c r="K62" s="78">
        <v>1</v>
      </c>
      <c r="L62" s="78">
        <v>20</v>
      </c>
      <c r="M62" s="86">
        <v>1000000</v>
      </c>
      <c r="N62" s="86">
        <v>1000000</v>
      </c>
      <c r="O62" s="86"/>
      <c r="P62" s="86">
        <v>1000000</v>
      </c>
      <c r="Q62" s="87" t="s">
        <v>158</v>
      </c>
      <c r="R62" s="88" t="s">
        <v>362</v>
      </c>
      <c r="S62" s="89" t="s">
        <v>164</v>
      </c>
      <c r="T62" s="90" t="s">
        <v>402</v>
      </c>
      <c r="U62" s="90" t="s">
        <v>403</v>
      </c>
      <c r="V62" s="91" t="s">
        <v>59</v>
      </c>
      <c r="W62" s="91" t="s">
        <v>611</v>
      </c>
    </row>
    <row r="63" spans="1:23" s="63" customFormat="1" ht="33" customHeight="1">
      <c r="A63" s="78">
        <v>52</v>
      </c>
      <c r="B63" s="78" t="s">
        <v>280</v>
      </c>
      <c r="C63" s="78" t="s">
        <v>169</v>
      </c>
      <c r="D63" s="78" t="s">
        <v>169</v>
      </c>
      <c r="E63" s="83" t="s">
        <v>329</v>
      </c>
      <c r="F63" s="84" t="s">
        <v>330</v>
      </c>
      <c r="G63" s="78" t="s">
        <v>153</v>
      </c>
      <c r="H63" s="78" t="s">
        <v>171</v>
      </c>
      <c r="I63" s="78" t="s">
        <v>530</v>
      </c>
      <c r="J63" s="85" t="s">
        <v>531</v>
      </c>
      <c r="K63" s="78">
        <v>1</v>
      </c>
      <c r="L63" s="78">
        <v>10</v>
      </c>
      <c r="M63" s="86">
        <v>500000</v>
      </c>
      <c r="N63" s="86">
        <v>500000</v>
      </c>
      <c r="O63" s="86"/>
      <c r="P63" s="86">
        <v>500000</v>
      </c>
      <c r="Q63" s="87" t="s">
        <v>159</v>
      </c>
      <c r="R63" s="88" t="s">
        <v>585</v>
      </c>
      <c r="S63" s="89" t="s">
        <v>164</v>
      </c>
      <c r="T63" s="90" t="s">
        <v>400</v>
      </c>
      <c r="U63" s="90" t="s">
        <v>401</v>
      </c>
      <c r="V63" s="91" t="s">
        <v>59</v>
      </c>
      <c r="W63" s="91" t="s">
        <v>611</v>
      </c>
    </row>
    <row r="64" spans="1:23" s="63" customFormat="1" ht="33" customHeight="1">
      <c r="A64" s="78">
        <v>53</v>
      </c>
      <c r="B64" s="78" t="s">
        <v>280</v>
      </c>
      <c r="C64" s="78" t="s">
        <v>169</v>
      </c>
      <c r="D64" s="78" t="s">
        <v>169</v>
      </c>
      <c r="E64" s="83" t="s">
        <v>329</v>
      </c>
      <c r="F64" s="84" t="s">
        <v>330</v>
      </c>
      <c r="G64" s="78" t="s">
        <v>153</v>
      </c>
      <c r="H64" s="78" t="s">
        <v>171</v>
      </c>
      <c r="I64" s="78" t="s">
        <v>345</v>
      </c>
      <c r="J64" s="85" t="s">
        <v>337</v>
      </c>
      <c r="K64" s="78">
        <v>1</v>
      </c>
      <c r="L64" s="78">
        <v>10</v>
      </c>
      <c r="M64" s="86">
        <v>500000</v>
      </c>
      <c r="N64" s="86">
        <v>500000</v>
      </c>
      <c r="O64" s="86"/>
      <c r="P64" s="86">
        <v>500000</v>
      </c>
      <c r="Q64" s="87" t="s">
        <v>159</v>
      </c>
      <c r="R64" s="88" t="s">
        <v>364</v>
      </c>
      <c r="S64" s="89" t="s">
        <v>164</v>
      </c>
      <c r="T64" s="90" t="s">
        <v>400</v>
      </c>
      <c r="U64" s="90" t="s">
        <v>401</v>
      </c>
      <c r="V64" s="91" t="s">
        <v>59</v>
      </c>
      <c r="W64" s="91" t="s">
        <v>611</v>
      </c>
    </row>
    <row r="65" spans="1:23" s="63" customFormat="1" ht="33" customHeight="1">
      <c r="A65" s="78">
        <v>54</v>
      </c>
      <c r="B65" s="78" t="s">
        <v>280</v>
      </c>
      <c r="C65" s="78" t="s">
        <v>169</v>
      </c>
      <c r="D65" s="78" t="s">
        <v>169</v>
      </c>
      <c r="E65" s="83" t="s">
        <v>329</v>
      </c>
      <c r="F65" s="84" t="s">
        <v>330</v>
      </c>
      <c r="G65" s="78" t="s">
        <v>153</v>
      </c>
      <c r="H65" s="78" t="s">
        <v>171</v>
      </c>
      <c r="I65" s="78" t="s">
        <v>344</v>
      </c>
      <c r="J65" s="78" t="s">
        <v>337</v>
      </c>
      <c r="K65" s="78">
        <v>1</v>
      </c>
      <c r="L65" s="78">
        <v>10</v>
      </c>
      <c r="M65" s="86">
        <v>500000</v>
      </c>
      <c r="N65" s="86">
        <v>500000</v>
      </c>
      <c r="O65" s="86"/>
      <c r="P65" s="86">
        <v>500000</v>
      </c>
      <c r="Q65" s="87" t="s">
        <v>159</v>
      </c>
      <c r="R65" s="88" t="s">
        <v>363</v>
      </c>
      <c r="S65" s="89" t="s">
        <v>164</v>
      </c>
      <c r="T65" s="90" t="s">
        <v>400</v>
      </c>
      <c r="U65" s="90" t="s">
        <v>401</v>
      </c>
      <c r="V65" s="91" t="s">
        <v>59</v>
      </c>
      <c r="W65" s="91" t="s">
        <v>611</v>
      </c>
    </row>
    <row r="66" spans="1:23" s="63" customFormat="1" ht="33" customHeight="1">
      <c r="A66" s="78">
        <v>55</v>
      </c>
      <c r="B66" s="78" t="s">
        <v>217</v>
      </c>
      <c r="C66" s="78" t="s">
        <v>169</v>
      </c>
      <c r="D66" s="78" t="s">
        <v>169</v>
      </c>
      <c r="E66" s="83" t="s">
        <v>218</v>
      </c>
      <c r="F66" s="84" t="s">
        <v>219</v>
      </c>
      <c r="G66" s="78" t="s">
        <v>151</v>
      </c>
      <c r="H66" s="78" t="s">
        <v>168</v>
      </c>
      <c r="I66" s="78" t="s">
        <v>532</v>
      </c>
      <c r="J66" s="85" t="s">
        <v>533</v>
      </c>
      <c r="K66" s="78">
        <v>1</v>
      </c>
      <c r="L66" s="78">
        <v>20</v>
      </c>
      <c r="M66" s="86">
        <v>1000000</v>
      </c>
      <c r="N66" s="86">
        <v>1000000</v>
      </c>
      <c r="O66" s="86"/>
      <c r="P66" s="86">
        <v>1000000</v>
      </c>
      <c r="Q66" s="87" t="s">
        <v>158</v>
      </c>
      <c r="R66" s="88" t="s">
        <v>237</v>
      </c>
      <c r="S66" s="89" t="s">
        <v>164</v>
      </c>
      <c r="T66" s="90" t="s">
        <v>250</v>
      </c>
      <c r="U66" s="90" t="s">
        <v>251</v>
      </c>
      <c r="V66" s="91" t="s">
        <v>54</v>
      </c>
      <c r="W66" s="91" t="s">
        <v>207</v>
      </c>
    </row>
    <row r="67" spans="1:23" s="63" customFormat="1" ht="33" customHeight="1">
      <c r="A67" s="78">
        <v>56</v>
      </c>
      <c r="B67" s="78" t="s">
        <v>217</v>
      </c>
      <c r="C67" s="78" t="s">
        <v>169</v>
      </c>
      <c r="D67" s="78" t="s">
        <v>169</v>
      </c>
      <c r="E67" s="83" t="s">
        <v>218</v>
      </c>
      <c r="F67" s="84" t="s">
        <v>219</v>
      </c>
      <c r="G67" s="78" t="s">
        <v>151</v>
      </c>
      <c r="H67" s="78" t="s">
        <v>168</v>
      </c>
      <c r="I67" s="78" t="s">
        <v>534</v>
      </c>
      <c r="J67" s="85" t="s">
        <v>535</v>
      </c>
      <c r="K67" s="78">
        <v>1</v>
      </c>
      <c r="L67" s="78">
        <v>20</v>
      </c>
      <c r="M67" s="86">
        <v>1000000</v>
      </c>
      <c r="N67" s="86">
        <v>1000000</v>
      </c>
      <c r="O67" s="86"/>
      <c r="P67" s="86">
        <v>1000000</v>
      </c>
      <c r="Q67" s="87" t="s">
        <v>158</v>
      </c>
      <c r="R67" s="88" t="s">
        <v>244</v>
      </c>
      <c r="S67" s="89" t="s">
        <v>164</v>
      </c>
      <c r="T67" s="90" t="s">
        <v>250</v>
      </c>
      <c r="U67" s="90" t="s">
        <v>251</v>
      </c>
      <c r="V67" s="91" t="s">
        <v>54</v>
      </c>
      <c r="W67" s="91" t="s">
        <v>207</v>
      </c>
    </row>
    <row r="68" spans="1:23" s="63" customFormat="1" ht="33" customHeight="1">
      <c r="A68" s="78">
        <v>57</v>
      </c>
      <c r="B68" s="78" t="s">
        <v>217</v>
      </c>
      <c r="C68" s="78" t="s">
        <v>169</v>
      </c>
      <c r="D68" s="78" t="s">
        <v>169</v>
      </c>
      <c r="E68" s="83" t="s">
        <v>218</v>
      </c>
      <c r="F68" s="84" t="s">
        <v>219</v>
      </c>
      <c r="G68" s="78" t="s">
        <v>153</v>
      </c>
      <c r="H68" s="78" t="s">
        <v>171</v>
      </c>
      <c r="I68" s="78" t="s">
        <v>536</v>
      </c>
      <c r="J68" s="78" t="s">
        <v>535</v>
      </c>
      <c r="K68" s="78">
        <v>1</v>
      </c>
      <c r="L68" s="78">
        <v>10</v>
      </c>
      <c r="M68" s="86">
        <v>500000</v>
      </c>
      <c r="N68" s="86">
        <v>500000</v>
      </c>
      <c r="O68" s="86"/>
      <c r="P68" s="86">
        <v>500000</v>
      </c>
      <c r="Q68" s="87" t="s">
        <v>159</v>
      </c>
      <c r="R68" s="88" t="s">
        <v>245</v>
      </c>
      <c r="S68" s="89" t="s">
        <v>164</v>
      </c>
      <c r="T68" s="90" t="s">
        <v>250</v>
      </c>
      <c r="U68" s="90" t="s">
        <v>251</v>
      </c>
      <c r="V68" s="91" t="s">
        <v>54</v>
      </c>
      <c r="W68" s="91" t="s">
        <v>207</v>
      </c>
    </row>
    <row r="69" spans="1:23" s="63" customFormat="1" ht="33" customHeight="1">
      <c r="A69" s="78">
        <v>58</v>
      </c>
      <c r="B69" s="78" t="s">
        <v>217</v>
      </c>
      <c r="C69" s="78" t="s">
        <v>460</v>
      </c>
      <c r="D69" s="78" t="s">
        <v>281</v>
      </c>
      <c r="E69" s="83" t="s">
        <v>218</v>
      </c>
      <c r="F69" s="84" t="s">
        <v>219</v>
      </c>
      <c r="G69" s="78" t="s">
        <v>156</v>
      </c>
      <c r="H69" s="78" t="s">
        <v>173</v>
      </c>
      <c r="I69" s="78" t="s">
        <v>537</v>
      </c>
      <c r="J69" s="85" t="s">
        <v>476</v>
      </c>
      <c r="K69" s="78">
        <v>1</v>
      </c>
      <c r="L69" s="78">
        <v>6</v>
      </c>
      <c r="M69" s="86">
        <v>400000</v>
      </c>
      <c r="N69" s="86">
        <v>400000</v>
      </c>
      <c r="O69" s="86"/>
      <c r="P69" s="86">
        <v>400000</v>
      </c>
      <c r="Q69" s="87" t="s">
        <v>348</v>
      </c>
      <c r="R69" s="88" t="s">
        <v>586</v>
      </c>
      <c r="S69" s="89" t="s">
        <v>164</v>
      </c>
      <c r="T69" s="90" t="s">
        <v>250</v>
      </c>
      <c r="U69" s="90" t="s">
        <v>251</v>
      </c>
      <c r="V69" s="91" t="s">
        <v>54</v>
      </c>
      <c r="W69" s="91" t="s">
        <v>207</v>
      </c>
    </row>
    <row r="70" spans="1:23" s="63" customFormat="1" ht="33" customHeight="1">
      <c r="A70" s="78">
        <v>59</v>
      </c>
      <c r="B70" s="78" t="s">
        <v>217</v>
      </c>
      <c r="C70" s="78" t="s">
        <v>460</v>
      </c>
      <c r="D70" s="78" t="s">
        <v>281</v>
      </c>
      <c r="E70" s="83" t="s">
        <v>218</v>
      </c>
      <c r="F70" s="84" t="s">
        <v>219</v>
      </c>
      <c r="G70" s="78" t="s">
        <v>156</v>
      </c>
      <c r="H70" s="78" t="s">
        <v>173</v>
      </c>
      <c r="I70" s="78" t="s">
        <v>537</v>
      </c>
      <c r="J70" s="85" t="s">
        <v>476</v>
      </c>
      <c r="K70" s="78">
        <v>1</v>
      </c>
      <c r="L70" s="78">
        <v>6</v>
      </c>
      <c r="M70" s="86">
        <v>400000</v>
      </c>
      <c r="N70" s="86">
        <v>400000</v>
      </c>
      <c r="O70" s="86"/>
      <c r="P70" s="86">
        <v>400000</v>
      </c>
      <c r="Q70" s="87" t="s">
        <v>348</v>
      </c>
      <c r="R70" s="88" t="s">
        <v>587</v>
      </c>
      <c r="S70" s="89" t="s">
        <v>164</v>
      </c>
      <c r="T70" s="90" t="s">
        <v>250</v>
      </c>
      <c r="U70" s="90" t="s">
        <v>251</v>
      </c>
      <c r="V70" s="91" t="s">
        <v>54</v>
      </c>
      <c r="W70" s="91" t="s">
        <v>207</v>
      </c>
    </row>
    <row r="71" spans="1:23" s="63" customFormat="1" ht="33" customHeight="1">
      <c r="A71" s="78">
        <v>60</v>
      </c>
      <c r="B71" s="78" t="s">
        <v>217</v>
      </c>
      <c r="C71" s="78" t="s">
        <v>461</v>
      </c>
      <c r="D71" s="78" t="s">
        <v>281</v>
      </c>
      <c r="E71" s="83" t="s">
        <v>218</v>
      </c>
      <c r="F71" s="84" t="s">
        <v>219</v>
      </c>
      <c r="G71" s="78" t="s">
        <v>156</v>
      </c>
      <c r="H71" s="78" t="s">
        <v>173</v>
      </c>
      <c r="I71" s="78" t="s">
        <v>537</v>
      </c>
      <c r="J71" s="85" t="s">
        <v>476</v>
      </c>
      <c r="K71" s="78">
        <v>1</v>
      </c>
      <c r="L71" s="78">
        <v>6</v>
      </c>
      <c r="M71" s="86">
        <v>400000</v>
      </c>
      <c r="N71" s="86">
        <v>400000</v>
      </c>
      <c r="O71" s="86"/>
      <c r="P71" s="86">
        <v>400000</v>
      </c>
      <c r="Q71" s="87" t="s">
        <v>348</v>
      </c>
      <c r="R71" s="88" t="s">
        <v>588</v>
      </c>
      <c r="S71" s="89" t="s">
        <v>164</v>
      </c>
      <c r="T71" s="90" t="s">
        <v>250</v>
      </c>
      <c r="U71" s="90" t="s">
        <v>251</v>
      </c>
      <c r="V71" s="91" t="s">
        <v>54</v>
      </c>
      <c r="W71" s="91" t="s">
        <v>207</v>
      </c>
    </row>
    <row r="72" spans="1:23" s="63" customFormat="1" ht="33" customHeight="1">
      <c r="A72" s="78">
        <v>61</v>
      </c>
      <c r="B72" s="78" t="s">
        <v>217</v>
      </c>
      <c r="C72" s="78" t="s">
        <v>462</v>
      </c>
      <c r="D72" s="78" t="s">
        <v>281</v>
      </c>
      <c r="E72" s="83" t="s">
        <v>218</v>
      </c>
      <c r="F72" s="84" t="s">
        <v>219</v>
      </c>
      <c r="G72" s="78" t="s">
        <v>156</v>
      </c>
      <c r="H72" s="78" t="s">
        <v>173</v>
      </c>
      <c r="I72" s="78" t="s">
        <v>537</v>
      </c>
      <c r="J72" s="78" t="s">
        <v>476</v>
      </c>
      <c r="K72" s="78">
        <v>1</v>
      </c>
      <c r="L72" s="78">
        <v>6</v>
      </c>
      <c r="M72" s="86">
        <v>400000</v>
      </c>
      <c r="N72" s="86">
        <v>400000</v>
      </c>
      <c r="O72" s="86"/>
      <c r="P72" s="86">
        <v>400000</v>
      </c>
      <c r="Q72" s="87" t="s">
        <v>348</v>
      </c>
      <c r="R72" s="88" t="s">
        <v>589</v>
      </c>
      <c r="S72" s="89" t="s">
        <v>164</v>
      </c>
      <c r="T72" s="90" t="s">
        <v>250</v>
      </c>
      <c r="U72" s="90" t="s">
        <v>251</v>
      </c>
      <c r="V72" s="91" t="s">
        <v>54</v>
      </c>
      <c r="W72" s="91" t="s">
        <v>207</v>
      </c>
    </row>
    <row r="73" spans="1:23" s="63" customFormat="1" ht="33" customHeight="1">
      <c r="A73" s="78">
        <v>62</v>
      </c>
      <c r="B73" s="78" t="s">
        <v>217</v>
      </c>
      <c r="C73" s="78" t="s">
        <v>463</v>
      </c>
      <c r="D73" s="78" t="s">
        <v>281</v>
      </c>
      <c r="E73" s="83" t="s">
        <v>218</v>
      </c>
      <c r="F73" s="84" t="s">
        <v>219</v>
      </c>
      <c r="G73" s="78" t="s">
        <v>156</v>
      </c>
      <c r="H73" s="78" t="s">
        <v>173</v>
      </c>
      <c r="I73" s="78" t="s">
        <v>537</v>
      </c>
      <c r="J73" s="85" t="s">
        <v>476</v>
      </c>
      <c r="K73" s="78">
        <v>1</v>
      </c>
      <c r="L73" s="78">
        <v>6</v>
      </c>
      <c r="M73" s="86">
        <v>400000</v>
      </c>
      <c r="N73" s="86">
        <v>400000</v>
      </c>
      <c r="O73" s="86"/>
      <c r="P73" s="86">
        <v>400000</v>
      </c>
      <c r="Q73" s="87" t="s">
        <v>348</v>
      </c>
      <c r="R73" s="88" t="s">
        <v>590</v>
      </c>
      <c r="S73" s="89" t="s">
        <v>164</v>
      </c>
      <c r="T73" s="90" t="s">
        <v>250</v>
      </c>
      <c r="U73" s="90" t="s">
        <v>251</v>
      </c>
      <c r="V73" s="91" t="s">
        <v>54</v>
      </c>
      <c r="W73" s="91" t="s">
        <v>207</v>
      </c>
    </row>
    <row r="74" spans="1:23" s="63" customFormat="1" ht="33" customHeight="1">
      <c r="A74" s="78">
        <v>63</v>
      </c>
      <c r="B74" s="78" t="s">
        <v>217</v>
      </c>
      <c r="C74" s="78" t="s">
        <v>462</v>
      </c>
      <c r="D74" s="78" t="s">
        <v>281</v>
      </c>
      <c r="E74" s="83" t="s">
        <v>218</v>
      </c>
      <c r="F74" s="84" t="s">
        <v>219</v>
      </c>
      <c r="G74" s="78" t="s">
        <v>156</v>
      </c>
      <c r="H74" s="78" t="s">
        <v>173</v>
      </c>
      <c r="I74" s="78" t="s">
        <v>537</v>
      </c>
      <c r="J74" s="85" t="s">
        <v>476</v>
      </c>
      <c r="K74" s="78">
        <v>1</v>
      </c>
      <c r="L74" s="78">
        <v>6</v>
      </c>
      <c r="M74" s="86">
        <v>400000</v>
      </c>
      <c r="N74" s="86">
        <v>400000</v>
      </c>
      <c r="O74" s="86"/>
      <c r="P74" s="86">
        <v>400000</v>
      </c>
      <c r="Q74" s="87" t="s">
        <v>348</v>
      </c>
      <c r="R74" s="88" t="s">
        <v>591</v>
      </c>
      <c r="S74" s="89" t="s">
        <v>164</v>
      </c>
      <c r="T74" s="90" t="s">
        <v>250</v>
      </c>
      <c r="U74" s="90" t="s">
        <v>251</v>
      </c>
      <c r="V74" s="91" t="s">
        <v>54</v>
      </c>
      <c r="W74" s="91" t="s">
        <v>207</v>
      </c>
    </row>
    <row r="75" spans="1:23" s="63" customFormat="1" ht="33" customHeight="1">
      <c r="A75" s="78">
        <v>64</v>
      </c>
      <c r="B75" s="78" t="s">
        <v>217</v>
      </c>
      <c r="C75" s="78" t="s">
        <v>464</v>
      </c>
      <c r="D75" s="78" t="s">
        <v>281</v>
      </c>
      <c r="E75" s="83" t="s">
        <v>218</v>
      </c>
      <c r="F75" s="84" t="s">
        <v>219</v>
      </c>
      <c r="G75" s="78" t="s">
        <v>156</v>
      </c>
      <c r="H75" s="78" t="s">
        <v>173</v>
      </c>
      <c r="I75" s="78" t="s">
        <v>537</v>
      </c>
      <c r="J75" s="78" t="s">
        <v>476</v>
      </c>
      <c r="K75" s="78">
        <v>1</v>
      </c>
      <c r="L75" s="78">
        <v>6</v>
      </c>
      <c r="M75" s="86">
        <v>400000</v>
      </c>
      <c r="N75" s="86">
        <v>400000</v>
      </c>
      <c r="O75" s="86"/>
      <c r="P75" s="86">
        <v>400000</v>
      </c>
      <c r="Q75" s="87" t="s">
        <v>348</v>
      </c>
      <c r="R75" s="88" t="s">
        <v>592</v>
      </c>
      <c r="S75" s="89" t="s">
        <v>164</v>
      </c>
      <c r="T75" s="90" t="s">
        <v>250</v>
      </c>
      <c r="U75" s="90" t="s">
        <v>251</v>
      </c>
      <c r="V75" s="91" t="s">
        <v>54</v>
      </c>
      <c r="W75" s="91" t="s">
        <v>207</v>
      </c>
    </row>
    <row r="76" spans="1:23" s="63" customFormat="1" ht="33" customHeight="1">
      <c r="A76" s="78">
        <v>65</v>
      </c>
      <c r="B76" s="78" t="s">
        <v>217</v>
      </c>
      <c r="C76" s="78" t="s">
        <v>465</v>
      </c>
      <c r="D76" s="78" t="s">
        <v>281</v>
      </c>
      <c r="E76" s="83" t="s">
        <v>218</v>
      </c>
      <c r="F76" s="84" t="s">
        <v>219</v>
      </c>
      <c r="G76" s="78" t="s">
        <v>156</v>
      </c>
      <c r="H76" s="78" t="s">
        <v>173</v>
      </c>
      <c r="I76" s="78" t="s">
        <v>538</v>
      </c>
      <c r="J76" s="85" t="s">
        <v>503</v>
      </c>
      <c r="K76" s="78">
        <v>1</v>
      </c>
      <c r="L76" s="78">
        <v>6</v>
      </c>
      <c r="M76" s="86">
        <v>400000</v>
      </c>
      <c r="N76" s="86">
        <v>400000</v>
      </c>
      <c r="O76" s="86"/>
      <c r="P76" s="86">
        <v>400000</v>
      </c>
      <c r="Q76" s="87" t="s">
        <v>348</v>
      </c>
      <c r="R76" s="88" t="s">
        <v>593</v>
      </c>
      <c r="S76" s="89" t="s">
        <v>164</v>
      </c>
      <c r="T76" s="90" t="s">
        <v>250</v>
      </c>
      <c r="U76" s="90" t="s">
        <v>251</v>
      </c>
      <c r="V76" s="91" t="s">
        <v>54</v>
      </c>
      <c r="W76" s="91" t="s">
        <v>207</v>
      </c>
    </row>
    <row r="77" spans="1:23" s="63" customFormat="1" ht="33" customHeight="1">
      <c r="A77" s="78">
        <v>66</v>
      </c>
      <c r="B77" s="78" t="s">
        <v>217</v>
      </c>
      <c r="C77" s="78" t="s">
        <v>460</v>
      </c>
      <c r="D77" s="78" t="s">
        <v>281</v>
      </c>
      <c r="E77" s="83" t="s">
        <v>218</v>
      </c>
      <c r="F77" s="84" t="s">
        <v>219</v>
      </c>
      <c r="G77" s="78" t="s">
        <v>156</v>
      </c>
      <c r="H77" s="78" t="s">
        <v>173</v>
      </c>
      <c r="I77" s="78" t="s">
        <v>537</v>
      </c>
      <c r="J77" s="85" t="s">
        <v>476</v>
      </c>
      <c r="K77" s="78">
        <v>1</v>
      </c>
      <c r="L77" s="78">
        <v>6</v>
      </c>
      <c r="M77" s="86">
        <v>400000</v>
      </c>
      <c r="N77" s="86">
        <v>400000</v>
      </c>
      <c r="O77" s="86"/>
      <c r="P77" s="86">
        <v>400000</v>
      </c>
      <c r="Q77" s="87" t="s">
        <v>348</v>
      </c>
      <c r="R77" s="88" t="s">
        <v>594</v>
      </c>
      <c r="S77" s="89" t="s">
        <v>164</v>
      </c>
      <c r="T77" s="90" t="s">
        <v>250</v>
      </c>
      <c r="U77" s="90" t="s">
        <v>251</v>
      </c>
      <c r="V77" s="91" t="s">
        <v>54</v>
      </c>
      <c r="W77" s="91" t="s">
        <v>207</v>
      </c>
    </row>
    <row r="78" spans="1:23" s="63" customFormat="1" ht="33" customHeight="1">
      <c r="A78" s="78">
        <v>67</v>
      </c>
      <c r="B78" s="78" t="s">
        <v>217</v>
      </c>
      <c r="C78" s="78" t="s">
        <v>466</v>
      </c>
      <c r="D78" s="78" t="s">
        <v>166</v>
      </c>
      <c r="E78" s="83" t="s">
        <v>218</v>
      </c>
      <c r="F78" s="84" t="s">
        <v>219</v>
      </c>
      <c r="G78" s="78" t="s">
        <v>154</v>
      </c>
      <c r="H78" s="78" t="s">
        <v>167</v>
      </c>
      <c r="I78" s="78" t="s">
        <v>539</v>
      </c>
      <c r="J78" s="78" t="s">
        <v>540</v>
      </c>
      <c r="K78" s="78">
        <v>1</v>
      </c>
      <c r="L78" s="78">
        <v>40</v>
      </c>
      <c r="M78" s="86">
        <v>2000000</v>
      </c>
      <c r="N78" s="86">
        <v>2000000</v>
      </c>
      <c r="O78" s="86"/>
      <c r="P78" s="86">
        <v>2000000</v>
      </c>
      <c r="Q78" s="87" t="s">
        <v>556</v>
      </c>
      <c r="R78" s="88" t="s">
        <v>595</v>
      </c>
      <c r="S78" s="89" t="s">
        <v>164</v>
      </c>
      <c r="T78" s="90" t="s">
        <v>250</v>
      </c>
      <c r="U78" s="90" t="s">
        <v>251</v>
      </c>
      <c r="V78" s="91" t="s">
        <v>54</v>
      </c>
      <c r="W78" s="91" t="s">
        <v>207</v>
      </c>
    </row>
    <row r="79" spans="1:23" s="63" customFormat="1" ht="33" customHeight="1">
      <c r="A79" s="78">
        <v>68</v>
      </c>
      <c r="B79" s="78" t="s">
        <v>424</v>
      </c>
      <c r="C79" s="78" t="s">
        <v>467</v>
      </c>
      <c r="D79" s="78" t="s">
        <v>166</v>
      </c>
      <c r="E79" s="83" t="s">
        <v>468</v>
      </c>
      <c r="F79" s="84" t="s">
        <v>312</v>
      </c>
      <c r="G79" s="78" t="s">
        <v>214</v>
      </c>
      <c r="H79" s="78" t="s">
        <v>170</v>
      </c>
      <c r="I79" s="78" t="s">
        <v>541</v>
      </c>
      <c r="J79" s="85" t="s">
        <v>542</v>
      </c>
      <c r="K79" s="78">
        <v>1</v>
      </c>
      <c r="L79" s="78">
        <v>12</v>
      </c>
      <c r="M79" s="86">
        <v>600000</v>
      </c>
      <c r="N79" s="86">
        <v>600000</v>
      </c>
      <c r="O79" s="86"/>
      <c r="P79" s="86">
        <v>600000</v>
      </c>
      <c r="Q79" s="87" t="s">
        <v>349</v>
      </c>
      <c r="R79" s="88" t="s">
        <v>596</v>
      </c>
      <c r="S79" s="89" t="s">
        <v>164</v>
      </c>
      <c r="T79" s="90" t="s">
        <v>250</v>
      </c>
      <c r="U79" s="90" t="s">
        <v>251</v>
      </c>
      <c r="V79" s="91" t="s">
        <v>54</v>
      </c>
      <c r="W79" s="91" t="s">
        <v>207</v>
      </c>
    </row>
    <row r="80" spans="1:23" s="63" customFormat="1" ht="33" customHeight="1">
      <c r="A80" s="78">
        <v>69</v>
      </c>
      <c r="B80" s="78" t="s">
        <v>425</v>
      </c>
      <c r="C80" s="78" t="s">
        <v>469</v>
      </c>
      <c r="D80" s="78" t="s">
        <v>166</v>
      </c>
      <c r="E80" s="83" t="s">
        <v>470</v>
      </c>
      <c r="F80" s="84" t="s">
        <v>445</v>
      </c>
      <c r="G80" s="78" t="s">
        <v>214</v>
      </c>
      <c r="H80" s="78" t="s">
        <v>170</v>
      </c>
      <c r="I80" s="78" t="s">
        <v>539</v>
      </c>
      <c r="J80" s="85" t="s">
        <v>540</v>
      </c>
      <c r="K80" s="78">
        <v>1</v>
      </c>
      <c r="L80" s="78">
        <v>12</v>
      </c>
      <c r="M80" s="86">
        <v>600000</v>
      </c>
      <c r="N80" s="86">
        <v>600000</v>
      </c>
      <c r="O80" s="86"/>
      <c r="P80" s="86">
        <v>600000</v>
      </c>
      <c r="Q80" s="87" t="s">
        <v>349</v>
      </c>
      <c r="R80" s="88" t="s">
        <v>597</v>
      </c>
      <c r="S80" s="89" t="s">
        <v>164</v>
      </c>
      <c r="T80" s="90" t="s">
        <v>612</v>
      </c>
      <c r="U80" s="90" t="s">
        <v>613</v>
      </c>
      <c r="V80" s="91" t="s">
        <v>54</v>
      </c>
      <c r="W80" s="91" t="s">
        <v>207</v>
      </c>
    </row>
    <row r="81" spans="1:23" s="63" customFormat="1" ht="33" customHeight="1">
      <c r="A81" s="78">
        <v>70</v>
      </c>
      <c r="B81" s="78" t="s">
        <v>426</v>
      </c>
      <c r="C81" s="78" t="s">
        <v>467</v>
      </c>
      <c r="D81" s="78" t="s">
        <v>166</v>
      </c>
      <c r="E81" s="83" t="s">
        <v>471</v>
      </c>
      <c r="F81" s="84" t="s">
        <v>289</v>
      </c>
      <c r="G81" s="78" t="s">
        <v>214</v>
      </c>
      <c r="H81" s="78" t="s">
        <v>170</v>
      </c>
      <c r="I81" s="78" t="s">
        <v>541</v>
      </c>
      <c r="J81" s="85" t="s">
        <v>542</v>
      </c>
      <c r="K81" s="78">
        <v>1</v>
      </c>
      <c r="L81" s="78">
        <v>12</v>
      </c>
      <c r="M81" s="86">
        <v>600000</v>
      </c>
      <c r="N81" s="86">
        <v>600000</v>
      </c>
      <c r="O81" s="86"/>
      <c r="P81" s="86">
        <v>600000</v>
      </c>
      <c r="Q81" s="87" t="s">
        <v>349</v>
      </c>
      <c r="R81" s="88" t="s">
        <v>598</v>
      </c>
      <c r="S81" s="89" t="s">
        <v>164</v>
      </c>
      <c r="T81" s="90" t="s">
        <v>614</v>
      </c>
      <c r="U81" s="90" t="s">
        <v>613</v>
      </c>
      <c r="V81" s="91" t="s">
        <v>54</v>
      </c>
      <c r="W81" s="91" t="s">
        <v>207</v>
      </c>
    </row>
    <row r="82" spans="1:23" hidden="1">
      <c r="A82" s="92"/>
      <c r="B82" s="92"/>
      <c r="C82" s="93"/>
      <c r="D82" s="92"/>
      <c r="E82" s="94"/>
      <c r="F82" s="95"/>
      <c r="G82" s="92"/>
      <c r="H82" s="92"/>
      <c r="I82" s="92"/>
      <c r="J82" s="92"/>
      <c r="K82" s="92"/>
      <c r="L82" s="92"/>
      <c r="M82" s="96"/>
      <c r="N82" s="96"/>
      <c r="O82" s="96"/>
      <c r="P82" s="96"/>
      <c r="Q82" s="97"/>
      <c r="R82" s="98"/>
      <c r="S82" s="99"/>
      <c r="T82" s="100"/>
      <c r="U82" s="101"/>
      <c r="V82" s="101"/>
      <c r="W82" s="101"/>
    </row>
    <row r="83" spans="1:23" s="63" customFormat="1" ht="26.25" customHeight="1">
      <c r="A83" s="102"/>
      <c r="B83" s="102"/>
      <c r="C83" s="103"/>
      <c r="D83" s="102"/>
      <c r="E83" s="135" t="s">
        <v>180</v>
      </c>
      <c r="F83" s="135"/>
      <c r="G83" s="102"/>
      <c r="H83" s="104"/>
      <c r="I83" s="104"/>
      <c r="J83" s="104"/>
      <c r="K83" s="104">
        <f>SUBTOTAL(9,K12:K82)</f>
        <v>70</v>
      </c>
      <c r="L83" s="104">
        <f>SUBTOTAL(9,L12:L82)</f>
        <v>1160</v>
      </c>
      <c r="M83" s="105"/>
      <c r="N83" s="106">
        <f>SUBTOTAL(9,N12:N82)</f>
        <v>58800000</v>
      </c>
      <c r="O83" s="106">
        <f>SUBTOTAL(9,O12:O82)</f>
        <v>0</v>
      </c>
      <c r="P83" s="106">
        <f>SUBTOTAL(9,P12:P82)</f>
        <v>58800000</v>
      </c>
      <c r="Q83" s="107"/>
      <c r="R83" s="108"/>
      <c r="S83" s="109"/>
      <c r="T83" s="110"/>
      <c r="U83" s="110"/>
      <c r="V83" s="110"/>
      <c r="W83" s="110"/>
    </row>
    <row r="84" spans="1:23" s="63" customFormat="1" ht="13.8">
      <c r="A84" s="111"/>
      <c r="B84" s="111"/>
      <c r="C84" s="112"/>
      <c r="D84" s="111"/>
      <c r="E84" s="65"/>
      <c r="F84" s="65"/>
      <c r="G84" s="111"/>
      <c r="H84" s="113"/>
      <c r="I84" s="113"/>
      <c r="J84" s="113"/>
      <c r="K84" s="113"/>
      <c r="L84" s="113"/>
      <c r="N84" s="114"/>
      <c r="O84" s="114"/>
      <c r="P84" s="114"/>
      <c r="R84" s="115"/>
      <c r="S84" s="116"/>
    </row>
    <row r="85" spans="1:23" s="63" customFormat="1" ht="18">
      <c r="A85" s="111"/>
      <c r="B85" s="111"/>
      <c r="C85" s="112"/>
      <c r="D85" s="111"/>
      <c r="E85" s="65"/>
      <c r="F85" s="65"/>
      <c r="G85" s="111"/>
      <c r="H85" s="113"/>
      <c r="I85" s="113"/>
      <c r="J85" s="113"/>
      <c r="K85" s="113"/>
      <c r="L85" s="113"/>
      <c r="M85" s="50" t="s">
        <v>246</v>
      </c>
      <c r="N85" s="114"/>
      <c r="P85" s="114"/>
      <c r="R85" s="115"/>
      <c r="S85" s="116"/>
    </row>
    <row r="86" spans="1:23" s="63" customFormat="1" ht="16.8">
      <c r="A86" s="111"/>
      <c r="B86" s="111"/>
      <c r="C86" s="117"/>
      <c r="D86" s="118"/>
      <c r="E86" s="117" t="s">
        <v>138</v>
      </c>
      <c r="F86" s="117"/>
      <c r="G86" s="65"/>
      <c r="H86" s="65"/>
      <c r="I86" s="119">
        <f>P83</f>
        <v>58800000</v>
      </c>
      <c r="J86" s="111" t="s">
        <v>137</v>
      </c>
      <c r="K86" s="113"/>
      <c r="L86" s="113"/>
      <c r="N86" s="114"/>
      <c r="O86" s="114"/>
      <c r="P86" s="114"/>
      <c r="R86" s="115"/>
      <c r="S86" s="116"/>
    </row>
    <row r="87" spans="1:23" ht="16.8">
      <c r="E87" s="132" t="s">
        <v>185</v>
      </c>
      <c r="F87" s="132"/>
      <c r="I87" s="120" t="str">
        <f>tien_so!C6</f>
        <v>Năm mươi tám triệu tám trăm ngàn đồng./.</v>
      </c>
      <c r="J87" s="120"/>
      <c r="K87" s="120"/>
      <c r="L87" s="120"/>
      <c r="M87" s="120"/>
      <c r="N87" s="120"/>
      <c r="O87" s="121"/>
      <c r="P87" s="121"/>
    </row>
    <row r="88" spans="1:23" ht="17.399999999999999">
      <c r="N88" s="130"/>
      <c r="O88" s="130"/>
      <c r="P88" s="130"/>
      <c r="Q88" s="130"/>
      <c r="R88" s="130"/>
      <c r="S88" s="122"/>
    </row>
    <row r="89" spans="1:23" ht="17.399999999999999">
      <c r="N89" s="130"/>
      <c r="O89" s="130"/>
      <c r="P89" s="130"/>
      <c r="Q89" s="130"/>
      <c r="R89" s="130"/>
      <c r="S89" s="122"/>
    </row>
  </sheetData>
  <autoFilter ref="A11:W89" xr:uid="{444A19F1-B645-49BD-A2EB-972DDA87D945}"/>
  <mergeCells count="30">
    <mergeCell ref="A8:A9"/>
    <mergeCell ref="T8:T9"/>
    <mergeCell ref="S8:S9"/>
    <mergeCell ref="Q8:Q9"/>
    <mergeCell ref="R8:R9"/>
    <mergeCell ref="B8:B9"/>
    <mergeCell ref="G8:G9"/>
    <mergeCell ref="E8:E9"/>
    <mergeCell ref="C8:C9"/>
    <mergeCell ref="D8:D9"/>
    <mergeCell ref="K8:L8"/>
    <mergeCell ref="A6:S6"/>
    <mergeCell ref="A1:F1"/>
    <mergeCell ref="A2:F2"/>
    <mergeCell ref="A4:S4"/>
    <mergeCell ref="A5:S5"/>
    <mergeCell ref="E87:F87"/>
    <mergeCell ref="I8:J8"/>
    <mergeCell ref="F8:F9"/>
    <mergeCell ref="H8:H9"/>
    <mergeCell ref="E83:F83"/>
    <mergeCell ref="N89:R89"/>
    <mergeCell ref="N88:R88"/>
    <mergeCell ref="M8:M9"/>
    <mergeCell ref="N8:N9"/>
    <mergeCell ref="W8:W9"/>
    <mergeCell ref="U8:U9"/>
    <mergeCell ref="O8:O9"/>
    <mergeCell ref="P8:P9"/>
    <mergeCell ref="V8:V9"/>
  </mergeCells>
  <phoneticPr fontId="2" type="noConversion"/>
  <pageMargins left="0.25" right="0.17" top="0.5" bottom="0.66" header="0.38" footer="0.31"/>
  <pageSetup paperSize="9" scale="64" fitToHeight="0" orientation="landscape" r:id="rId1"/>
  <headerFooter alignWithMargins="0"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Ma_Khoa</vt:lpstr>
      <vt:lpstr>tien_so</vt:lpstr>
      <vt:lpstr>Ma tien</vt:lpstr>
      <vt:lpstr>Tong hop</vt:lpstr>
      <vt:lpstr>DS_Chi tiet</vt:lpstr>
      <vt:lpstr>'DS_Chi tiet'!Print_Area</vt:lpstr>
      <vt:lpstr>'Tong hop'!Print_Area</vt:lpstr>
      <vt:lpstr>'DS_Chi tiet'!Print_Titles</vt:lpstr>
      <vt:lpstr>'Tong hop'!Print_Titles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Lê Ngọc Tú</cp:lastModifiedBy>
  <cp:lastPrinted>2026-02-04T03:16:53Z</cp:lastPrinted>
  <dcterms:created xsi:type="dcterms:W3CDTF">2017-01-17T02:59:09Z</dcterms:created>
  <dcterms:modified xsi:type="dcterms:W3CDTF">2026-02-04T03:16:55Z</dcterms:modified>
</cp:coreProperties>
</file>