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30" windowWidth="14400" windowHeight="7425" firstSheet="1" activeTab="2"/>
  </bookViews>
  <sheets>
    <sheet name="tien_so" sheetId="3" state="hidden" r:id="rId1"/>
    <sheet name="Tong_hop" sheetId="2" r:id="rId2"/>
    <sheet name="ngoai gio_I" sheetId="1" r:id="rId3"/>
  </sheets>
  <definedNames>
    <definedName name="_xlnm._FilterDatabase" localSheetId="2" hidden="1">'ngoai gio_I'!$A$7:$N$90</definedName>
    <definedName name="_xlnm._FilterDatabase" localSheetId="0" hidden="1">tien_so!#REF!</definedName>
    <definedName name="_xlnm._FilterDatabase" localSheetId="1" hidden="1">Tong_hop!$B$10:$L$38</definedName>
    <definedName name="CNV">#REF!</definedName>
    <definedName name="ngach">#REF!</definedName>
    <definedName name="pc">#REF!</definedName>
    <definedName name="_xlnm.Print_Area" localSheetId="2">'ngoai gio_I'!$A$1:$N$85</definedName>
    <definedName name="_xlnm.Print_Area" localSheetId="1">Tong_hop!$A$1:$L$38</definedName>
    <definedName name="_xlnm.Print_Titles" localSheetId="2">'ngoai gio_I'!$7:$7</definedName>
    <definedName name="_xlnm.Print_Titles" localSheetId="0">tien_so!#REF!</definedName>
    <definedName name="_xlnm.Print_Titles" localSheetId="1">Tong_hop!$10:$10</definedName>
    <definedName name="tam">#REF!</definedName>
  </definedNames>
  <calcPr calcId="124519"/>
</workbook>
</file>

<file path=xl/calcChain.xml><?xml version="1.0" encoding="utf-8"?>
<calcChain xmlns="http://schemas.openxmlformats.org/spreadsheetml/2006/main">
  <c r="G32" i="2"/>
  <c r="G31"/>
  <c r="G30"/>
  <c r="G29"/>
  <c r="G28"/>
  <c r="G27"/>
  <c r="G26"/>
  <c r="G25"/>
  <c r="G24"/>
  <c r="G23"/>
  <c r="G22"/>
  <c r="G21"/>
  <c r="J79" i="1"/>
  <c r="J78"/>
  <c r="J77"/>
  <c r="I32" i="2" s="1"/>
  <c r="K32" s="1"/>
  <c r="J76" i="1"/>
  <c r="J75"/>
  <c r="J74"/>
  <c r="I31" i="2" s="1"/>
  <c r="J73" i="1"/>
  <c r="J72"/>
  <c r="J71"/>
  <c r="I30" i="2" s="1"/>
  <c r="J70" i="1"/>
  <c r="J69"/>
  <c r="J68"/>
  <c r="I29" i="2" s="1"/>
  <c r="K29" s="1"/>
  <c r="J38" i="1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G20" i="2"/>
  <c r="A12"/>
  <c r="A13" s="1"/>
  <c r="A14" s="1"/>
  <c r="A15" s="1"/>
  <c r="A16" s="1"/>
  <c r="A17" s="1"/>
  <c r="A18" s="1"/>
  <c r="A19" s="1"/>
  <c r="A20" s="1"/>
  <c r="G19"/>
  <c r="G15"/>
  <c r="G14"/>
  <c r="G13"/>
  <c r="G12"/>
  <c r="G11"/>
  <c r="C8"/>
  <c r="D8" s="1"/>
  <c r="E8" s="1"/>
  <c r="F8" s="1"/>
  <c r="G8" s="1"/>
  <c r="H8" s="1"/>
  <c r="I8" s="1"/>
  <c r="J8" s="1"/>
  <c r="K8" s="1"/>
  <c r="L8" s="1"/>
  <c r="J8" i="1"/>
  <c r="J9"/>
  <c r="J39"/>
  <c r="J40"/>
  <c r="I12" i="2" s="1"/>
  <c r="J41" i="1"/>
  <c r="J42"/>
  <c r="I13" i="2" s="1"/>
  <c r="J43" i="1"/>
  <c r="I14" i="2" s="1"/>
  <c r="J44" i="1"/>
  <c r="I21" i="2" s="1"/>
  <c r="J45" i="1"/>
  <c r="J46"/>
  <c r="J47"/>
  <c r="I22" i="2" s="1"/>
  <c r="K22" s="1"/>
  <c r="J48" i="1"/>
  <c r="J49"/>
  <c r="J50"/>
  <c r="I23" i="2" s="1"/>
  <c r="K23" s="1"/>
  <c r="J51" i="1"/>
  <c r="J52"/>
  <c r="J53"/>
  <c r="I24" i="2" s="1"/>
  <c r="K24" s="1"/>
  <c r="J54" i="1"/>
  <c r="J55"/>
  <c r="J56"/>
  <c r="J57"/>
  <c r="I25" i="2" s="1"/>
  <c r="J58" i="1"/>
  <c r="J59"/>
  <c r="I26" i="2" s="1"/>
  <c r="K26" s="1"/>
  <c r="J60" i="1"/>
  <c r="I19" i="2" s="1"/>
  <c r="J61" i="1"/>
  <c r="J62"/>
  <c r="I27" i="2" s="1"/>
  <c r="K27" s="1"/>
  <c r="J63" i="1"/>
  <c r="J64"/>
  <c r="J65"/>
  <c r="I28" i="2" s="1"/>
  <c r="K28" s="1"/>
  <c r="J66" i="1"/>
  <c r="J67"/>
  <c r="I16" i="2"/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G16" i="2"/>
  <c r="G17"/>
  <c r="G18"/>
  <c r="G46" s="1"/>
  <c r="G44"/>
  <c r="K52"/>
  <c r="K55"/>
  <c r="J41"/>
  <c r="J42"/>
  <c r="J43"/>
  <c r="J44"/>
  <c r="J40"/>
  <c r="J45"/>
  <c r="J46"/>
  <c r="J47"/>
  <c r="J48"/>
  <c r="J49"/>
  <c r="J50"/>
  <c r="J51"/>
  <c r="J52"/>
  <c r="J53"/>
  <c r="J54"/>
  <c r="J55"/>
  <c r="I52"/>
  <c r="I55"/>
  <c r="G43"/>
  <c r="G51"/>
  <c r="G52"/>
  <c r="G55"/>
  <c r="J34"/>
  <c r="H81" i="1"/>
  <c r="B15" i="3"/>
  <c r="C15" s="1"/>
  <c r="B22"/>
  <c r="C22" s="1"/>
  <c r="G48" i="2"/>
  <c r="G47"/>
  <c r="G53"/>
  <c r="G54"/>
  <c r="C20" i="3"/>
  <c r="I44" i="2"/>
  <c r="C27" i="3"/>
  <c r="I43" i="2"/>
  <c r="G41"/>
  <c r="G49"/>
  <c r="I47"/>
  <c r="J81" i="1"/>
  <c r="B1" i="3" s="1"/>
  <c r="K43" i="2"/>
  <c r="I53"/>
  <c r="K53"/>
  <c r="K41"/>
  <c r="I41"/>
  <c r="K44"/>
  <c r="K47"/>
  <c r="K30" l="1"/>
  <c r="K51" s="1"/>
  <c r="I51"/>
  <c r="K21"/>
  <c r="I49"/>
  <c r="K31"/>
  <c r="K54" s="1"/>
  <c r="I54"/>
  <c r="K25"/>
  <c r="K49" s="1"/>
  <c r="A21"/>
  <c r="A22" s="1"/>
  <c r="A23" s="1"/>
  <c r="A24" s="1"/>
  <c r="A25" s="1"/>
  <c r="A26" s="1"/>
  <c r="A27" s="1"/>
  <c r="A28" s="1"/>
  <c r="A29" s="1"/>
  <c r="A30" s="1"/>
  <c r="A31" s="1"/>
  <c r="A32" s="1"/>
  <c r="D23" i="3"/>
  <c r="O23"/>
  <c r="O25" s="1"/>
  <c r="H23"/>
  <c r="M23"/>
  <c r="L23"/>
  <c r="L25" s="1"/>
  <c r="F23"/>
  <c r="F25" s="1"/>
  <c r="K23"/>
  <c r="J23"/>
  <c r="K24" s="1"/>
  <c r="E23"/>
  <c r="G23"/>
  <c r="I23"/>
  <c r="I25" s="1"/>
  <c r="N23"/>
  <c r="J56" i="2"/>
  <c r="I20"/>
  <c r="J24" i="3"/>
  <c r="G40" i="2"/>
  <c r="I16" i="3"/>
  <c r="G16"/>
  <c r="J16"/>
  <c r="K16"/>
  <c r="L16"/>
  <c r="M16"/>
  <c r="D16"/>
  <c r="F16"/>
  <c r="O16"/>
  <c r="O18" s="1"/>
  <c r="N16"/>
  <c r="E16"/>
  <c r="H16"/>
  <c r="C1"/>
  <c r="K19" i="2"/>
  <c r="K12"/>
  <c r="G83" i="1"/>
  <c r="G50" i="2"/>
  <c r="O24" i="3"/>
  <c r="I17" i="2"/>
  <c r="K13"/>
  <c r="D24" i="3"/>
  <c r="M25"/>
  <c r="N24"/>
  <c r="K16" i="2"/>
  <c r="G34"/>
  <c r="G42"/>
  <c r="G45"/>
  <c r="I18"/>
  <c r="I11"/>
  <c r="K14"/>
  <c r="I15"/>
  <c r="K15" s="1"/>
  <c r="K20" l="1"/>
  <c r="I48"/>
  <c r="I45"/>
  <c r="K45"/>
  <c r="I50"/>
  <c r="G56"/>
  <c r="E25" i="3"/>
  <c r="E26"/>
  <c r="D26"/>
  <c r="E24"/>
  <c r="F24"/>
  <c r="F26" s="1"/>
  <c r="D25"/>
  <c r="G25"/>
  <c r="G26"/>
  <c r="H24"/>
  <c r="I24"/>
  <c r="I26" s="1"/>
  <c r="G24"/>
  <c r="K26"/>
  <c r="K25"/>
  <c r="H26"/>
  <c r="H25"/>
  <c r="N25"/>
  <c r="N26"/>
  <c r="L24"/>
  <c r="L26" s="1"/>
  <c r="J25"/>
  <c r="J26"/>
  <c r="M26"/>
  <c r="M24"/>
  <c r="I42" i="2"/>
  <c r="K18"/>
  <c r="L18" i="3"/>
  <c r="I18"/>
  <c r="K11" i="2"/>
  <c r="K42" s="1"/>
  <c r="I34"/>
  <c r="I40"/>
  <c r="N18" i="3"/>
  <c r="N19"/>
  <c r="O17"/>
  <c r="M18"/>
  <c r="M19"/>
  <c r="N17"/>
  <c r="M17"/>
  <c r="G19"/>
  <c r="G17"/>
  <c r="I17"/>
  <c r="I19" s="1"/>
  <c r="G18"/>
  <c r="H17"/>
  <c r="I46" i="2"/>
  <c r="K17"/>
  <c r="E18" i="3"/>
  <c r="E19"/>
  <c r="F17"/>
  <c r="D18"/>
  <c r="D17"/>
  <c r="E17"/>
  <c r="D19"/>
  <c r="L17"/>
  <c r="L19" s="1"/>
  <c r="J18"/>
  <c r="K17"/>
  <c r="J17"/>
  <c r="J19"/>
  <c r="F2"/>
  <c r="M2"/>
  <c r="J2"/>
  <c r="D2"/>
  <c r="O2"/>
  <c r="O4" s="1"/>
  <c r="H2"/>
  <c r="K2"/>
  <c r="L2"/>
  <c r="E2"/>
  <c r="I2"/>
  <c r="G2"/>
  <c r="N2"/>
  <c r="H18"/>
  <c r="H19"/>
  <c r="F19"/>
  <c r="F18"/>
  <c r="K18"/>
  <c r="K19"/>
  <c r="K50" i="2" l="1"/>
  <c r="K48"/>
  <c r="I56"/>
  <c r="N4" i="3"/>
  <c r="N5"/>
  <c r="E5"/>
  <c r="E4"/>
  <c r="I4"/>
  <c r="H5"/>
  <c r="H4"/>
  <c r="M3"/>
  <c r="N3"/>
  <c r="M5"/>
  <c r="O3"/>
  <c r="M4"/>
  <c r="K34" i="2"/>
  <c r="F36" s="1"/>
  <c r="B8" i="3" s="1"/>
  <c r="K40" i="2"/>
  <c r="L4" i="3"/>
  <c r="F3"/>
  <c r="F5" s="1"/>
  <c r="D4"/>
  <c r="D3"/>
  <c r="D5"/>
  <c r="E3"/>
  <c r="F4"/>
  <c r="I3"/>
  <c r="I5" s="1"/>
  <c r="H3"/>
  <c r="G4"/>
  <c r="G3"/>
  <c r="G5"/>
  <c r="K4"/>
  <c r="K5"/>
  <c r="J4"/>
  <c r="K3"/>
  <c r="L3"/>
  <c r="L5" s="1"/>
  <c r="J5"/>
  <c r="J3"/>
  <c r="K46" i="2"/>
  <c r="C8" i="3" l="1"/>
  <c r="C6"/>
  <c r="G84" i="1" s="1"/>
  <c r="K56" i="2"/>
  <c r="L9" i="3" l="1"/>
  <c r="M9"/>
  <c r="G9"/>
  <c r="D9"/>
  <c r="I9"/>
  <c r="K9"/>
  <c r="O9"/>
  <c r="O11" s="1"/>
  <c r="H9"/>
  <c r="N9"/>
  <c r="J9"/>
  <c r="E9"/>
  <c r="F9"/>
  <c r="N11" l="1"/>
  <c r="N12"/>
  <c r="L11"/>
  <c r="K11"/>
  <c r="K12"/>
  <c r="I10"/>
  <c r="I12" s="1"/>
  <c r="H10"/>
  <c r="G10"/>
  <c r="G12"/>
  <c r="G11"/>
  <c r="I11"/>
  <c r="J10"/>
  <c r="J12"/>
  <c r="J11"/>
  <c r="L10"/>
  <c r="L12" s="1"/>
  <c r="K10"/>
  <c r="M11"/>
  <c r="O10"/>
  <c r="N10"/>
  <c r="M10"/>
  <c r="M12"/>
  <c r="E12"/>
  <c r="E11"/>
  <c r="F11"/>
  <c r="H12"/>
  <c r="H11"/>
  <c r="D10"/>
  <c r="E10"/>
  <c r="D12"/>
  <c r="D11"/>
  <c r="F10"/>
  <c r="F12" s="1"/>
  <c r="C13" l="1"/>
  <c r="F37" i="2" s="1"/>
</calcChain>
</file>

<file path=xl/sharedStrings.xml><?xml version="1.0" encoding="utf-8"?>
<sst xmlns="http://schemas.openxmlformats.org/spreadsheetml/2006/main" count="809" uniqueCount="179">
  <si>
    <t>f_malp</t>
  </si>
  <si>
    <t>LT</t>
  </si>
  <si>
    <t/>
  </si>
  <si>
    <t>GK</t>
  </si>
  <si>
    <t>CB</t>
  </si>
  <si>
    <t>TH</t>
  </si>
  <si>
    <t>Mã GV</t>
  </si>
  <si>
    <t>Họ đệm</t>
  </si>
  <si>
    <t>Tên</t>
  </si>
  <si>
    <t>Tên học phần</t>
  </si>
  <si>
    <t>ĐV</t>
  </si>
  <si>
    <t>Đơn vị</t>
  </si>
  <si>
    <t>STT</t>
  </si>
  <si>
    <t>Số tiết
 (tiết)</t>
  </si>
  <si>
    <t>Đơn giá 
(đồng)</t>
  </si>
  <si>
    <t>Thành tiền
 (đồng)</t>
  </si>
  <si>
    <t>Ghi chú</t>
  </si>
  <si>
    <t>Mã
 LH</t>
  </si>
  <si>
    <t>BỘ NÔNG NGHIỆP VÀ PTNT</t>
  </si>
  <si>
    <t>HỌC VIỆN NÔNG NGHIỆP VIỆT NAM</t>
  </si>
  <si>
    <t>Tổng cộng</t>
  </si>
  <si>
    <t>Mã HP</t>
  </si>
  <si>
    <t>Kh«ng söa 
dßng trªn</t>
  </si>
  <si>
    <t>đồng./.</t>
  </si>
  <si>
    <t>Tổng số tiền thanh toán</t>
  </si>
  <si>
    <t>:</t>
  </si>
  <si>
    <t>đồng</t>
  </si>
  <si>
    <t>Bằng chữ:</t>
  </si>
  <si>
    <t>Mã 
ĐV</t>
  </si>
  <si>
    <t>Số tiết 
(tiết)</t>
  </si>
  <si>
    <t>Thành tiền 
(đồng)</t>
  </si>
  <si>
    <t>Mã 
GV</t>
  </si>
  <si>
    <t>Tiếng Anh cơ bản</t>
  </si>
  <si>
    <t>Còn lĩnh
(đồng)</t>
  </si>
  <si>
    <t>Số chi thừa
năm học trước
(đồng)</t>
  </si>
  <si>
    <t>Hóa học</t>
  </si>
  <si>
    <t>SN01033</t>
  </si>
  <si>
    <t>MT01004</t>
  </si>
  <si>
    <t>Tiếng Anh 2</t>
  </si>
  <si>
    <t>Hóa phân tích</t>
  </si>
  <si>
    <t>Lan</t>
  </si>
  <si>
    <t>Khoa Nông học</t>
  </si>
  <si>
    <t>Khoa Chăn nuôi</t>
  </si>
  <si>
    <t>Khoa Cơ Điện</t>
  </si>
  <si>
    <t>Khoa Kinh tế và PTNT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</si>
  <si>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</si>
  <si>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</si>
  <si>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</si>
  <si>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</si>
  <si>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</si>
  <si>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Thủy sản</t>
  </si>
  <si>
    <t>Khoa Giáo dục quốc phòng</t>
  </si>
  <si>
    <t>TT Giáo dục thể chất và Thể thao</t>
  </si>
  <si>
    <t>TT Thực nghiệm và ĐT nghề</t>
  </si>
  <si>
    <t>Cộng</t>
  </si>
  <si>
    <t>Khoa Khoa học xã hội</t>
  </si>
  <si>
    <t>LOP NG</t>
  </si>
  <si>
    <t>TỔNG HỢP THEO KHOA NGOÀI GiỜ</t>
  </si>
  <si>
    <t>BẢNG TỔNG HỢP THANH TOÁN TIỀN GIẢNG DẠY NGOÀI GIỜ (MÃ LOP)</t>
  </si>
  <si>
    <t>Khoa Tài nguyên và Môi trường</t>
  </si>
  <si>
    <t>SN00011</t>
  </si>
  <si>
    <t>Tiếng Anh 0</t>
  </si>
  <si>
    <t>LOP TG</t>
  </si>
  <si>
    <t>NN010</t>
  </si>
  <si>
    <t>Trần Thu</t>
  </si>
  <si>
    <t>Trang</t>
  </si>
  <si>
    <t>Tiếng Anh chuyên nghiệp</t>
  </si>
  <si>
    <t>Huệ</t>
  </si>
  <si>
    <t>SN01032</t>
  </si>
  <si>
    <t>Tiếng Anh 1</t>
  </si>
  <si>
    <t>Khoa Du lịch và NN</t>
  </si>
  <si>
    <t>BẢNG CHI TIẾT THANH TOÁN TIỀN GIẢNG DẠY NGOÀI GIỜ (MÃ LOP) HỌC KỲ II NĂM HỌC 2023-2024</t>
  </si>
  <si>
    <r>
      <t xml:space="preserve">(Kèm theo Quyết định số  </t>
    </r>
    <r>
      <rPr>
        <b/>
        <sz val="14"/>
        <rFont val="Times New Roman"/>
        <family val="1"/>
      </rPr>
      <t xml:space="preserve">       </t>
    </r>
    <r>
      <rPr>
        <sz val="14"/>
        <rFont val="Times New Roman"/>
        <family val="1"/>
      </rPr>
      <t xml:space="preserve">     /QĐ-HVN ngày           tháng 7  năm 2024 của Giám đốc Học viện Nông nghiệp Việt Nam)</t>
    </r>
  </si>
  <si>
    <t>HOA02</t>
  </si>
  <si>
    <t>HOA07</t>
  </si>
  <si>
    <t>HOA27</t>
  </si>
  <si>
    <t>QMT02</t>
  </si>
  <si>
    <t>DCM05</t>
  </si>
  <si>
    <t>NN022</t>
  </si>
  <si>
    <t>NN028</t>
  </si>
  <si>
    <t>NN024</t>
  </si>
  <si>
    <t>NCH02</t>
  </si>
  <si>
    <t>TOA04</t>
  </si>
  <si>
    <t>TOA17</t>
  </si>
  <si>
    <t>TOT11</t>
  </si>
  <si>
    <t>VLY10</t>
  </si>
  <si>
    <t>CNP02</t>
  </si>
  <si>
    <t>QKT06</t>
  </si>
  <si>
    <t>QKT14</t>
  </si>
  <si>
    <t>QKT17</t>
  </si>
  <si>
    <t>KEQ07</t>
  </si>
  <si>
    <t>SPT22</t>
  </si>
  <si>
    <t>GDT12</t>
  </si>
  <si>
    <t>GDT22</t>
  </si>
  <si>
    <t>Nguyễn Thị Hồng</t>
  </si>
  <si>
    <t>Hạnh</t>
  </si>
  <si>
    <t>Lê Thị Thu</t>
  </si>
  <si>
    <t>Hương</t>
  </si>
  <si>
    <t>Chu Thị</t>
  </si>
  <si>
    <t>Thanh</t>
  </si>
  <si>
    <t>Cao Trường</t>
  </si>
  <si>
    <t>Sơn</t>
  </si>
  <si>
    <t>Quản lý môi trường</t>
  </si>
  <si>
    <t>Vũ Hải</t>
  </si>
  <si>
    <t>Hà</t>
  </si>
  <si>
    <t>Khoa học chính trị</t>
  </si>
  <si>
    <t>Phạm Thị</t>
  </si>
  <si>
    <t>Nguyễn Thị Ngọc</t>
  </si>
  <si>
    <t>Thu</t>
  </si>
  <si>
    <t>Lê Thị Hồng</t>
  </si>
  <si>
    <t>Lam</t>
  </si>
  <si>
    <t>Đàm Văn</t>
  </si>
  <si>
    <t>Phải</t>
  </si>
  <si>
    <t>Nội - Chẩn - Dược lý</t>
  </si>
  <si>
    <t>Vũ Thị Thu</t>
  </si>
  <si>
    <t>Giang</t>
  </si>
  <si>
    <t>Toán học</t>
  </si>
  <si>
    <t>Đỗ Thị</t>
  </si>
  <si>
    <t>Nguyễn Thị Thúy</t>
  </si>
  <si>
    <t>Lương Minh</t>
  </si>
  <si>
    <t>Quân</t>
  </si>
  <si>
    <t>Vật lý</t>
  </si>
  <si>
    <t>Ngô Công</t>
  </si>
  <si>
    <t>Thắng</t>
  </si>
  <si>
    <t>Công nghệ phần mềm</t>
  </si>
  <si>
    <t>Đào Hồng</t>
  </si>
  <si>
    <t>Vân</t>
  </si>
  <si>
    <t>Quản trị kinh doanh</t>
  </si>
  <si>
    <t>Phạm Thị Hương</t>
  </si>
  <si>
    <t>Dịu</t>
  </si>
  <si>
    <t>Nguyễn Thị Thu</t>
  </si>
  <si>
    <t>Đỗ Quang</t>
  </si>
  <si>
    <t>Giám</t>
  </si>
  <si>
    <t>Kế toán quản trị và Kiểm toán</t>
  </si>
  <si>
    <t>Nguyễn Quốc</t>
  </si>
  <si>
    <t>Trung</t>
  </si>
  <si>
    <t>SH phân tử và CNSH ứng dụng</t>
  </si>
  <si>
    <t>Lê Thị Kim</t>
  </si>
  <si>
    <t>Giáo dục thể chất</t>
  </si>
  <si>
    <t>Phạm Quốc</t>
  </si>
  <si>
    <t>Đạt</t>
  </si>
  <si>
    <t>MT01002</t>
  </si>
  <si>
    <t>MT03066</t>
  </si>
  <si>
    <t>ML01023</t>
  </si>
  <si>
    <t>SN03016</t>
  </si>
  <si>
    <t>SN03055</t>
  </si>
  <si>
    <t>SN01043</t>
  </si>
  <si>
    <t>TY03003</t>
  </si>
  <si>
    <t>TH01024</t>
  </si>
  <si>
    <t>TH01007</t>
  </si>
  <si>
    <t>TH01004</t>
  </si>
  <si>
    <t>TH01029</t>
  </si>
  <si>
    <t>TH02035</t>
  </si>
  <si>
    <t>KQ03210</t>
  </si>
  <si>
    <t>KQ03215</t>
  </si>
  <si>
    <t>KQ03327</t>
  </si>
  <si>
    <t>KQ03001</t>
  </si>
  <si>
    <t>SHE01004</t>
  </si>
  <si>
    <t>GT01022</t>
  </si>
  <si>
    <t>Hóa hữu cơ</t>
  </si>
  <si>
    <t>MT&amp;lợi thế cạnh tranh của DN</t>
  </si>
  <si>
    <t>Lịch sử Đảng cộng sản Việt Nam</t>
  </si>
  <si>
    <t>Tiếng Anh CN Quản lý TN và MT</t>
  </si>
  <si>
    <t>Tiếng anh chuyên ngành Thú y</t>
  </si>
  <si>
    <t>Dẫn luận ngôn ngữ học</t>
  </si>
  <si>
    <t>Bệnh nội khoa thú y 2</t>
  </si>
  <si>
    <t>Toán giải tích</t>
  </si>
  <si>
    <t>Xác suất thống kê</t>
  </si>
  <si>
    <t>Giải tích 1</t>
  </si>
  <si>
    <t>Cơ sở vật lý cho tin học</t>
  </si>
  <si>
    <t>TH cấu trúc DL&amp;giải thuật</t>
  </si>
  <si>
    <t>Quản trị hành chính văn phòng</t>
  </si>
  <si>
    <t>Quản trị rủi ro</t>
  </si>
  <si>
    <t>Quản trị kênh phân phối</t>
  </si>
  <si>
    <t>Kế toán chi phí</t>
  </si>
  <si>
    <t>Di truyền học đại cương</t>
  </si>
  <si>
    <t>Cầu lông</t>
  </si>
  <si>
    <t>HỌC KỲ II NĂM HỌC 2023-2024</t>
  </si>
  <si>
    <r>
      <t xml:space="preserve">(Kèm theo Quyết định số    </t>
    </r>
    <r>
      <rPr>
        <b/>
        <sz val="14"/>
        <rFont val="Times New Roman"/>
        <family val="1"/>
      </rPr>
      <t xml:space="preserve">        </t>
    </r>
    <r>
      <rPr>
        <sz val="14"/>
        <rFont val="Times New Roman"/>
        <family val="1"/>
      </rPr>
      <t xml:space="preserve">  /QĐ-HVN ngày           tháng 7  năm 2024 của Giám đốc Học viện Nông nghiệp Việt Nam)</t>
    </r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</si>
</sst>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</numFmts>
  <fonts count="38">
    <font>
      <sz val="12"/>
      <name val="Times New Roman"/>
    </font>
    <font>
      <sz val="8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2"/>
    </font>
    <font>
      <sz val="10"/>
      <name val=".VnArial"/>
      <family val="2"/>
    </font>
    <font>
      <sz val="10"/>
      <name val="VNI-Times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2" fillId="0" borderId="0"/>
    <xf numFmtId="0" fontId="25" fillId="0" borderId="0"/>
    <xf numFmtId="0" fontId="26" fillId="0" borderId="0"/>
    <xf numFmtId="0" fontId="27" fillId="0" borderId="0"/>
    <xf numFmtId="0" fontId="2" fillId="0" borderId="0"/>
    <xf numFmtId="0" fontId="3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11">
    <xf numFmtId="0" fontId="0" fillId="0" borderId="0" xfId="0"/>
    <xf numFmtId="0" fontId="6" fillId="0" borderId="10" xfId="0" applyFont="1" applyFill="1" applyBorder="1" applyAlignment="1">
      <alignment vertical="center" wrapText="1"/>
    </xf>
    <xf numFmtId="166" fontId="32" fillId="0" borderId="0" xfId="28" applyNumberFormat="1" applyFont="1" applyFill="1" applyAlignment="1" applyProtection="1">
      <alignment vertical="center"/>
      <protection hidden="1"/>
    </xf>
    <xf numFmtId="0" fontId="33" fillId="0" borderId="0" xfId="41" applyFont="1" applyFill="1" applyAlignment="1" applyProtection="1">
      <alignment horizontal="center"/>
      <protection hidden="1"/>
    </xf>
    <xf numFmtId="0" fontId="7" fillId="0" borderId="0" xfId="41" applyFont="1" applyFill="1" applyAlignment="1" applyProtection="1">
      <alignment horizontal="center"/>
      <protection hidden="1"/>
    </xf>
    <xf numFmtId="0" fontId="2" fillId="0" borderId="0" xfId="42" applyFont="1"/>
    <xf numFmtId="0" fontId="34" fillId="0" borderId="0" xfId="42" applyFont="1" applyFill="1" applyAlignment="1" applyProtection="1">
      <alignment horizontal="center" vertical="center" wrapText="1"/>
      <protection hidden="1"/>
    </xf>
    <xf numFmtId="0" fontId="6" fillId="0" borderId="0" xfId="41" applyFont="1" applyFill="1" applyProtection="1">
      <protection hidden="1"/>
    </xf>
    <xf numFmtId="0" fontId="35" fillId="0" borderId="0" xfId="41" applyFont="1" applyFill="1" applyProtection="1">
      <protection hidden="1"/>
    </xf>
    <xf numFmtId="0" fontId="10" fillId="0" borderId="0" xfId="42" applyFont="1" applyFill="1" applyAlignment="1" applyProtection="1">
      <alignment vertical="center"/>
      <protection hidden="1"/>
    </xf>
    <xf numFmtId="0" fontId="36" fillId="0" borderId="0" xfId="42" applyFont="1" applyFill="1" applyAlignment="1" applyProtection="1">
      <alignment horizontal="center" vertical="center"/>
      <protection hidden="1"/>
    </xf>
    <xf numFmtId="0" fontId="35" fillId="0" borderId="0" xfId="40" applyFont="1" applyFill="1" applyAlignment="1" applyProtection="1">
      <alignment horizontal="center"/>
      <protection hidden="1"/>
    </xf>
    <xf numFmtId="0" fontId="35" fillId="0" borderId="0" xfId="41" applyFont="1" applyFill="1" applyAlignment="1" applyProtection="1">
      <alignment horizontal="center"/>
      <protection hidden="1"/>
    </xf>
    <xf numFmtId="0" fontId="6" fillId="0" borderId="0" xfId="39" applyFont="1" applyFill="1" applyAlignment="1">
      <alignment horizontal="center" vertical="center"/>
    </xf>
    <xf numFmtId="0" fontId="6" fillId="0" borderId="0" xfId="39" applyFont="1" applyFill="1" applyAlignment="1">
      <alignment vertical="center"/>
    </xf>
    <xf numFmtId="0" fontId="6" fillId="0" borderId="0" xfId="39" applyFont="1" applyFill="1" applyAlignment="1">
      <alignment vertical="center" wrapText="1"/>
    </xf>
    <xf numFmtId="1" fontId="6" fillId="0" borderId="0" xfId="39" applyNumberFormat="1" applyFont="1" applyFill="1" applyAlignment="1">
      <alignment vertical="center"/>
    </xf>
    <xf numFmtId="0" fontId="6" fillId="0" borderId="0" xfId="39" applyFont="1" applyFill="1" applyAlignment="1">
      <alignment horizontal="left" vertical="center"/>
    </xf>
    <xf numFmtId="2" fontId="6" fillId="0" borderId="0" xfId="39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4" fontId="4" fillId="0" borderId="11" xfId="28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6" fillId="0" borderId="17" xfId="0" applyNumberFormat="1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24" borderId="0" xfId="0" applyFont="1" applyFill="1" applyAlignment="1">
      <alignment vertical="center"/>
    </xf>
    <xf numFmtId="0" fontId="10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8" fillId="24" borderId="0" xfId="0" applyFont="1" applyFill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NumberFormat="1" applyFont="1" applyFill="1" applyBorder="1" applyAlignment="1">
      <alignment vertical="center"/>
    </xf>
    <xf numFmtId="0" fontId="6" fillId="24" borderId="23" xfId="0" applyNumberFormat="1" applyFont="1" applyFill="1" applyBorder="1" applyAlignment="1">
      <alignment vertical="center"/>
    </xf>
    <xf numFmtId="0" fontId="6" fillId="24" borderId="21" xfId="0" applyFont="1" applyFill="1" applyBorder="1" applyAlignment="1">
      <alignment vertical="center"/>
    </xf>
    <xf numFmtId="164" fontId="6" fillId="24" borderId="10" xfId="0" applyNumberFormat="1" applyFont="1" applyFill="1" applyBorder="1" applyAlignment="1">
      <alignment horizontal="center" vertical="center"/>
    </xf>
    <xf numFmtId="3" fontId="6" fillId="24" borderId="10" xfId="28" applyNumberFormat="1" applyFont="1" applyFill="1" applyBorder="1" applyAlignment="1">
      <alignment horizontal="center" vertical="center"/>
    </xf>
    <xf numFmtId="166" fontId="6" fillId="24" borderId="10" xfId="28" applyNumberFormat="1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6" xfId="0" applyNumberFormat="1" applyFont="1" applyFill="1" applyBorder="1" applyAlignment="1">
      <alignment vertical="center"/>
    </xf>
    <xf numFmtId="0" fontId="6" fillId="24" borderId="17" xfId="0" applyNumberFormat="1" applyFont="1" applyFill="1" applyBorder="1" applyAlignment="1">
      <alignment vertical="center"/>
    </xf>
    <xf numFmtId="0" fontId="6" fillId="24" borderId="10" xfId="0" applyFont="1" applyFill="1" applyBorder="1" applyAlignment="1">
      <alignment vertical="center"/>
    </xf>
    <xf numFmtId="0" fontId="6" fillId="24" borderId="14" xfId="0" applyFont="1" applyFill="1" applyBorder="1" applyAlignment="1">
      <alignment vertical="center"/>
    </xf>
    <xf numFmtId="0" fontId="6" fillId="24" borderId="14" xfId="0" applyFont="1" applyFill="1" applyBorder="1" applyAlignment="1">
      <alignment horizontal="center" vertical="center"/>
    </xf>
    <xf numFmtId="165" fontId="7" fillId="24" borderId="15" xfId="28" applyNumberFormat="1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vertical="center"/>
    </xf>
    <xf numFmtId="166" fontId="7" fillId="24" borderId="15" xfId="28" applyNumberFormat="1" applyFont="1" applyFill="1" applyBorder="1" applyAlignment="1">
      <alignment vertical="center"/>
    </xf>
    <xf numFmtId="0" fontId="6" fillId="24" borderId="0" xfId="0" applyFont="1" applyFill="1" applyAlignment="1">
      <alignment horizontal="center" vertical="center"/>
    </xf>
    <xf numFmtId="3" fontId="6" fillId="24" borderId="0" xfId="0" applyNumberFormat="1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166" fontId="4" fillId="24" borderId="0" xfId="0" applyNumberFormat="1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3" fontId="6" fillId="24" borderId="21" xfId="0" applyNumberFormat="1" applyFont="1" applyFill="1" applyBorder="1" applyAlignment="1">
      <alignment horizontal="right" vertical="center"/>
    </xf>
    <xf numFmtId="3" fontId="6" fillId="24" borderId="10" xfId="0" applyNumberFormat="1" applyFont="1" applyFill="1" applyBorder="1" applyAlignment="1">
      <alignment horizontal="right" vertical="center"/>
    </xf>
    <xf numFmtId="0" fontId="6" fillId="24" borderId="15" xfId="0" applyFont="1" applyFill="1" applyBorder="1" applyAlignment="1">
      <alignment horizontal="center" vertical="center"/>
    </xf>
    <xf numFmtId="3" fontId="6" fillId="24" borderId="15" xfId="0" applyNumberFormat="1" applyFont="1" applyFill="1" applyBorder="1" applyAlignment="1">
      <alignment horizontal="right" vertical="center"/>
    </xf>
    <xf numFmtId="0" fontId="6" fillId="24" borderId="11" xfId="0" applyFont="1" applyFill="1" applyBorder="1" applyAlignment="1">
      <alignment horizontal="center" vertical="center"/>
    </xf>
    <xf numFmtId="3" fontId="7" fillId="24" borderId="11" xfId="0" applyNumberFormat="1" applyFont="1" applyFill="1" applyBorder="1" applyAlignment="1">
      <alignment horizontal="right" vertical="center"/>
    </xf>
    <xf numFmtId="0" fontId="10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37" fillId="24" borderId="0" xfId="0" applyFont="1" applyFill="1" applyAlignment="1">
      <alignment horizontal="left" vertical="center"/>
    </xf>
    <xf numFmtId="0" fontId="7" fillId="24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3" xfId="38"/>
    <cellStyle name="Normal_02_Vuot_gio_ca_nam_2016_2017" xfId="39"/>
    <cellStyle name="Normal_Dichso" xfId="40"/>
    <cellStyle name="Normal_DocSoUnicode" xfId="41"/>
    <cellStyle name="Normal_Lenh_chi_VietinBank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7"/>
  <sheetViews>
    <sheetView showZeros="0" workbookViewId="0">
      <selection activeCell="B13" sqref="B13"/>
    </sheetView>
  </sheetViews>
  <sheetFormatPr defaultRowHeight="15"/>
  <cols>
    <col min="1" max="1" width="9" style="13"/>
    <col min="2" max="2" width="16.875" style="14" bestFit="1" customWidth="1"/>
    <col min="3" max="3" width="9" style="14"/>
    <col min="4" max="4" width="9" style="13"/>
    <col min="5" max="9" width="9" style="14"/>
    <col min="10" max="12" width="9" style="13"/>
    <col min="13" max="13" width="9" style="15"/>
    <col min="14" max="18" width="9" style="13"/>
    <col min="19" max="31" width="9" style="14"/>
    <col min="32" max="32" width="9" style="16"/>
    <col min="33" max="49" width="9" style="14"/>
    <col min="50" max="51" width="9" style="13"/>
    <col min="52" max="53" width="9" style="17"/>
    <col min="54" max="54" width="9" style="13"/>
    <col min="55" max="55" width="9" style="17"/>
    <col min="56" max="60" width="9" style="13"/>
    <col min="61" max="62" width="9" style="18"/>
    <col min="63" max="84" width="9" style="13"/>
    <col min="85" max="85" width="9" style="18"/>
    <col min="86" max="87" width="9" style="13"/>
    <col min="88" max="88" width="9" style="18"/>
    <col min="89" max="89" width="9" style="13"/>
    <col min="90" max="16384" width="9" style="14"/>
  </cols>
  <sheetData>
    <row r="1" spans="2:15" s="5" customFormat="1" ht="16.5">
      <c r="B1" s="2">
        <f>'ngoai gio_I'!J81</f>
        <v>69121000</v>
      </c>
      <c r="C1" s="3" t="str">
        <f>RIGHT("000000000000"&amp;ROUND(B1,0),12)</f>
        <v>000069121000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</row>
    <row r="2" spans="2:15" s="5" customFormat="1" ht="25.5">
      <c r="B2" s="6" t="s">
        <v>22</v>
      </c>
      <c r="C2" s="7"/>
      <c r="D2" s="8">
        <f>VALUE(MID(C1,D1,1))</f>
        <v>0</v>
      </c>
      <c r="E2" s="8">
        <f>VALUE(MID(C1,E1,1))</f>
        <v>0</v>
      </c>
      <c r="F2" s="8">
        <f>VALUE(MID(C1,F1,1))</f>
        <v>0</v>
      </c>
      <c r="G2" s="8">
        <f>VALUE(MID(C1,G1,1))</f>
        <v>0</v>
      </c>
      <c r="H2" s="8">
        <f>VALUE(MID(C1,H1,1))</f>
        <v>6</v>
      </c>
      <c r="I2" s="8">
        <f>VALUE(MID(C1,I1,1))</f>
        <v>9</v>
      </c>
      <c r="J2" s="8">
        <f>VALUE(MID(C1,J1,1))</f>
        <v>1</v>
      </c>
      <c r="K2" s="8">
        <f>VALUE(MID(C1,K1,1))</f>
        <v>2</v>
      </c>
      <c r="L2" s="8">
        <f>VALUE(MID(C1,L1,1))</f>
        <v>1</v>
      </c>
      <c r="M2" s="8">
        <f>VALUE(MID(C1,M1,1))</f>
        <v>0</v>
      </c>
      <c r="N2" s="8">
        <f>VALUE(MID(C1,N1,1))</f>
        <v>0</v>
      </c>
      <c r="O2" s="8">
        <f>VALUE(MID(C1,O1,1))</f>
        <v>0</v>
      </c>
    </row>
    <row r="3" spans="2:15" s="5" customFormat="1" ht="16.5">
      <c r="B3" s="9"/>
      <c r="C3" s="7"/>
      <c r="D3" s="8">
        <f>SUM(D2:D2)</f>
        <v>0</v>
      </c>
      <c r="E3" s="8">
        <f>SUM(D2:E2)</f>
        <v>0</v>
      </c>
      <c r="F3" s="8">
        <f>SUM(D2:F2)</f>
        <v>0</v>
      </c>
      <c r="G3" s="8">
        <f>SUM(G2:G2)</f>
        <v>0</v>
      </c>
      <c r="H3" s="8">
        <f>SUM(G2:H2)</f>
        <v>6</v>
      </c>
      <c r="I3" s="8">
        <f>SUM(G2:I2)</f>
        <v>15</v>
      </c>
      <c r="J3" s="8">
        <f>SUM(J2:J2)</f>
        <v>1</v>
      </c>
      <c r="K3" s="8">
        <f>SUM(J2:K2)</f>
        <v>3</v>
      </c>
      <c r="L3" s="8">
        <f>SUM(J2:L2)</f>
        <v>4</v>
      </c>
      <c r="M3" s="8">
        <f>SUM(M2:M2)</f>
        <v>0</v>
      </c>
      <c r="N3" s="8">
        <f>SUM(M2:N2)</f>
        <v>0</v>
      </c>
      <c r="O3" s="8">
        <f>SUM(M2:O2)</f>
        <v>0</v>
      </c>
    </row>
    <row r="4" spans="2:15" s="5" customFormat="1" ht="16.5">
      <c r="B4" s="10"/>
      <c r="C4" s="7"/>
      <c r="D4" s="11" t="str">
        <f>IF(D2=0,"",CHOOSE(D2,"một","hai","ba","bốn","năm","sáu","bảy","tám","chín"))</f>
        <v/>
      </c>
      <c r="E4" s="11" t="str">
        <f>IF(E2=0,IF(AND(D2&lt;&gt;0,F2&lt;&gt;0),"lẻ",""),CHOOSE(E2,"mười ","hai","ba","bốn","năm","sáu","bảy","tám","chín"))</f>
        <v/>
      </c>
      <c r="F4" s="11" t="str">
        <f>IF(F2=0,"",CHOOSE(F2,IF(E2&gt;1,"mốt","một"),"hai","ba","bốn",IF(E2=0,"năm","lăm"),"sáu","bảy","tám","chín"))</f>
        <v/>
      </c>
      <c r="G4" s="11" t="str">
        <f>IF(G2=0,"",CHOOSE(G2,"một","hai","ba","bốn","năm","sáu","bảy","tám","chín"))</f>
        <v/>
      </c>
      <c r="H4" s="11" t="str">
        <f>IF(H2=0,IF(AND(G2&lt;&gt;0,I2&lt;&gt;0),"lẻ",""),CHOOSE(H2,"mười","hai","ba","bốn","năm","sáu","bảy","tám","chín"))</f>
        <v>sáu</v>
      </c>
      <c r="I4" s="11" t="str">
        <f>IF(I2=0,"",CHOOSE(I2,IF(H2&gt;1,"mốt","một"),"hai","ba","bốn",IF(H2=0,"năm","lăm"),"sáu","bảy","tám","chín"))</f>
        <v>chín</v>
      </c>
      <c r="J4" s="11" t="str">
        <f>IF(J2=0,"",CHOOSE(J2,"một","hai","ba","bốn","năm","sáu","bảy","tám","chín"))</f>
        <v>một</v>
      </c>
      <c r="K4" s="11" t="str">
        <f>IF(K2=0,IF(AND(J2&lt;&gt;0,L2&lt;&gt;0),"lẻ",""),CHOOSE(K2,"mười","hai","ba","bốn","năm","sáu","bảy","tám","chín"))</f>
        <v>hai</v>
      </c>
      <c r="L4" s="11" t="str">
        <f>IF(L2=0,"",CHOOSE(L2,IF(K2&gt;1,"mốt","một"),"hai","ba","bốn",IF(K2=0,"năm","lăm"),"sáu","bảy","tám","chín"))</f>
        <v>mốt</v>
      </c>
      <c r="M4" s="8" t="str">
        <f>IF(M2=0,"",CHOOSE(M2,"một","hai","ba","bốn","năm","sáu","bảy","tám","chín"))</f>
        <v/>
      </c>
      <c r="N4" s="12" t="str">
        <f>IF(N2=0,IF(AND(M2&lt;&gt;0,O2&lt;&gt;0),"lẻ",""),CHOOSE(N2,"một","hai","ba","bốn","năm","sáu","bảy","tám","chín"))</f>
        <v/>
      </c>
      <c r="O4" s="12" t="str">
        <f>IF(O2=0,"",CHOOSE(O2,IF(N2&gt;1,"một","một"),"hai","ba","bốn",IF(N2=0,"năm","lăm"),"sáu","bảy","tám","chín"))</f>
        <v/>
      </c>
    </row>
    <row r="5" spans="2:15" s="5" customFormat="1" ht="16.5">
      <c r="B5" s="9"/>
      <c r="C5" s="7"/>
      <c r="D5" s="12" t="str">
        <f>IF(D2=0,"","trăm")</f>
        <v/>
      </c>
      <c r="E5" s="12" t="str">
        <f>IF(E2=0,"",IF(E2=1,"","mươi"))</f>
        <v/>
      </c>
      <c r="F5" s="12" t="str">
        <f>IF(AND(F2=0,F3=0),"","tỷ")</f>
        <v/>
      </c>
      <c r="G5" s="12" t="str">
        <f>IF(G2=0,"","trăm")</f>
        <v/>
      </c>
      <c r="H5" s="12" t="str">
        <f>IF(H2=0,"",IF(H2=1,"","mươi"))</f>
        <v>mươi</v>
      </c>
      <c r="I5" s="12" t="str">
        <f>IF(AND(I2=0,I3=0),"","triệu")</f>
        <v>triệu</v>
      </c>
      <c r="J5" s="12" t="str">
        <f>IF(J2=0,"","trăm")</f>
        <v>trăm</v>
      </c>
      <c r="K5" s="12" t="str">
        <f>IF(K2=0,"",IF(K2=1,"","mươi"))</f>
        <v>mươi</v>
      </c>
      <c r="L5" s="12" t="str">
        <f>IF(AND(L2=0,L3=0),"","ngàn")</f>
        <v>ngàn</v>
      </c>
      <c r="M5" s="12" t="str">
        <f>IF(M2=0,"","trăm")</f>
        <v/>
      </c>
      <c r="N5" s="12" t="str">
        <f>IF(N2=0,"",IF(N2=1,"","mươi"))</f>
        <v/>
      </c>
      <c r="O5" s="12" t="s">
        <v>23</v>
      </c>
    </row>
    <row r="6" spans="2:15" s="5" customFormat="1" ht="16.5">
      <c r="B6" s="9"/>
      <c r="C6" s="8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Sáu mươi chín triệu một trăm hai mươi mốt ngàn đồng./.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8" spans="2:15" s="5" customFormat="1" ht="16.5">
      <c r="B8" s="2">
        <f>Tong_hop!F36</f>
        <v>69121000</v>
      </c>
      <c r="C8" s="3" t="str">
        <f>RIGHT("000000000000"&amp;ROUND(B8,0),12)</f>
        <v>000069121000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</row>
    <row r="9" spans="2:15" s="5" customFormat="1" ht="25.5">
      <c r="B9" s="6" t="s">
        <v>22</v>
      </c>
      <c r="C9" s="7"/>
      <c r="D9" s="8">
        <f>VALUE(MID(C8,D8,1))</f>
        <v>0</v>
      </c>
      <c r="E9" s="8">
        <f>VALUE(MID(C8,E8,1))</f>
        <v>0</v>
      </c>
      <c r="F9" s="8">
        <f>VALUE(MID(C8,F8,1))</f>
        <v>0</v>
      </c>
      <c r="G9" s="8">
        <f>VALUE(MID(C8,G8,1))</f>
        <v>0</v>
      </c>
      <c r="H9" s="8">
        <f>VALUE(MID(C8,H8,1))</f>
        <v>6</v>
      </c>
      <c r="I9" s="8">
        <f>VALUE(MID(C8,I8,1))</f>
        <v>9</v>
      </c>
      <c r="J9" s="8">
        <f>VALUE(MID(C8,J8,1))</f>
        <v>1</v>
      </c>
      <c r="K9" s="8">
        <f>VALUE(MID(C8,K8,1))</f>
        <v>2</v>
      </c>
      <c r="L9" s="8">
        <f>VALUE(MID(C8,L8,1))</f>
        <v>1</v>
      </c>
      <c r="M9" s="8">
        <f>VALUE(MID(C8,M8,1))</f>
        <v>0</v>
      </c>
      <c r="N9" s="8">
        <f>VALUE(MID(C8,N8,1))</f>
        <v>0</v>
      </c>
      <c r="O9" s="8">
        <f>VALUE(MID(C8,O8,1))</f>
        <v>0</v>
      </c>
    </row>
    <row r="10" spans="2:15" s="5" customFormat="1" ht="16.5">
      <c r="B10" s="9"/>
      <c r="C10" s="7"/>
      <c r="D10" s="8">
        <f>SUM(D9:D9)</f>
        <v>0</v>
      </c>
      <c r="E10" s="8">
        <f>SUM(D9:E9)</f>
        <v>0</v>
      </c>
      <c r="F10" s="8">
        <f>SUM(D9:F9)</f>
        <v>0</v>
      </c>
      <c r="G10" s="8">
        <f>SUM(G9:G9)</f>
        <v>0</v>
      </c>
      <c r="H10" s="8">
        <f>SUM(G9:H9)</f>
        <v>6</v>
      </c>
      <c r="I10" s="8">
        <f>SUM(G9:I9)</f>
        <v>15</v>
      </c>
      <c r="J10" s="8">
        <f>SUM(J9:J9)</f>
        <v>1</v>
      </c>
      <c r="K10" s="8">
        <f>SUM(J9:K9)</f>
        <v>3</v>
      </c>
      <c r="L10" s="8">
        <f>SUM(J9:L9)</f>
        <v>4</v>
      </c>
      <c r="M10" s="8">
        <f>SUM(M9:M9)</f>
        <v>0</v>
      </c>
      <c r="N10" s="8">
        <f>SUM(M9:N9)</f>
        <v>0</v>
      </c>
      <c r="O10" s="8">
        <f>SUM(M9:O9)</f>
        <v>0</v>
      </c>
    </row>
    <row r="11" spans="2:15" s="5" customFormat="1" ht="16.5">
      <c r="B11" s="10"/>
      <c r="C11" s="7"/>
      <c r="D11" s="11" t="str">
        <f>IF(D9=0,"",CHOOSE(D9,"một","hai","ba","bốn","năm","sáu","bảy","tám","chín"))</f>
        <v/>
      </c>
      <c r="E11" s="11" t="str">
        <f>IF(E9=0,IF(AND(D9&lt;&gt;0,F9&lt;&gt;0),"lẻ",""),CHOOSE(E9,"mười ","hai","ba","bốn","năm","sáu","bảy","tám","chín"))</f>
        <v/>
      </c>
      <c r="F11" s="11" t="str">
        <f>IF(F9=0,"",CHOOSE(F9,IF(E9&gt;1,"mốt","một"),"hai","ba","bốn",IF(E9=0,"năm","lăm"),"sáu","bảy","tám","chín"))</f>
        <v/>
      </c>
      <c r="G11" s="11" t="str">
        <f>IF(G9=0,"",CHOOSE(G9,"một","hai","ba","bốn","năm","sáu","bảy","tám","chín"))</f>
        <v/>
      </c>
      <c r="H11" s="11" t="str">
        <f>IF(H9=0,IF(AND(G9&lt;&gt;0,I9&lt;&gt;0),"lẻ",""),CHOOSE(H9,"mười","hai","ba","bốn","năm","sáu","bảy","tám","chín"))</f>
        <v>sáu</v>
      </c>
      <c r="I11" s="11" t="str">
        <f>IF(I9=0,"",CHOOSE(I9,IF(H9&gt;1,"mốt","một"),"hai","ba","bốn",IF(H9=0,"năm","lăm"),"sáu","bảy","tám","chín"))</f>
        <v>chín</v>
      </c>
      <c r="J11" s="11" t="str">
        <f>IF(J9=0,"",CHOOSE(J9,"một","hai","ba","bốn","năm","sáu","bảy","tám","chín"))</f>
        <v>một</v>
      </c>
      <c r="K11" s="11" t="str">
        <f>IF(K9=0,IF(AND(J9&lt;&gt;0,L9&lt;&gt;0),"lẻ",""),CHOOSE(K9,"mười","hai","ba","bốn","năm","sáu","bảy","tám","chín"))</f>
        <v>hai</v>
      </c>
      <c r="L11" s="11" t="str">
        <f>IF(L9=0,"",CHOOSE(L9,IF(K9&gt;1,"mốt","một"),"hai","ba","bốn",IF(K9=0,"năm","lăm"),"sáu","bảy","tám","chín"))</f>
        <v>mốt</v>
      </c>
      <c r="M11" s="8" t="str">
        <f>IF(M9=0,"",CHOOSE(M9,"một","hai","ba","bốn","năm","sáu","bảy","tám","chín"))</f>
        <v/>
      </c>
      <c r="N11" s="12" t="str">
        <f>IF(N9=0,IF(AND(M9&lt;&gt;0,O9&lt;&gt;0),"lẻ",""),CHOOSE(N9,"một","hai","ba","bốn","năm","sáu","bảy","tám","chín"))</f>
        <v/>
      </c>
      <c r="O11" s="12" t="str">
        <f>IF(O9=0,"",CHOOSE(O9,IF(N9&gt;1,"một","một"),"hai","ba","bốn",IF(N9=0,"năm","lăm"),"sáu","bảy","tám","chín"))</f>
        <v/>
      </c>
    </row>
    <row r="12" spans="2:15" s="5" customFormat="1" ht="16.5">
      <c r="B12" s="9"/>
      <c r="C12" s="7"/>
      <c r="D12" s="12" t="str">
        <f>IF(D9=0,"","trăm")</f>
        <v/>
      </c>
      <c r="E12" s="12" t="str">
        <f>IF(E9=0,"",IF(E9=1,"","mươi"))</f>
        <v/>
      </c>
      <c r="F12" s="12" t="str">
        <f>IF(AND(F9=0,F10=0),"","tỷ")</f>
        <v/>
      </c>
      <c r="G12" s="12" t="str">
        <f>IF(G9=0,"","trăm")</f>
        <v/>
      </c>
      <c r="H12" s="12" t="str">
        <f>IF(H9=0,"",IF(H9=1,"","mươi"))</f>
        <v>mươi</v>
      </c>
      <c r="I12" s="12" t="str">
        <f>IF(AND(I9=0,I10=0),"","triệu")</f>
        <v>triệu</v>
      </c>
      <c r="J12" s="12" t="str">
        <f>IF(J9=0,"","trăm")</f>
        <v>trăm</v>
      </c>
      <c r="K12" s="12" t="str">
        <f>IF(K9=0,"",IF(K9=1,"","mươi"))</f>
        <v>mươi</v>
      </c>
      <c r="L12" s="12" t="str">
        <f>IF(AND(L9=0,L10=0),"","ngàn")</f>
        <v>ngàn</v>
      </c>
      <c r="M12" s="12" t="str">
        <f>IF(M9=0,"","trăm")</f>
        <v/>
      </c>
      <c r="N12" s="12" t="str">
        <f>IF(N9=0,"",IF(N9=1,"","mươi"))</f>
        <v/>
      </c>
      <c r="O12" s="12" t="s">
        <v>23</v>
      </c>
    </row>
    <row r="13" spans="2:15" s="5" customFormat="1" ht="16.5">
      <c r="B13" s="9"/>
      <c r="C13" s="8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Sáu mươi chín triệu một trăm hai mươi mốt ngàn đồng./.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5" spans="2:15" s="5" customFormat="1" ht="16.5">
      <c r="B15" s="2" t="e">
        <f>#REF!</f>
        <v>#REF!</v>
      </c>
      <c r="C15" s="3" t="e">
        <f>RIGHT("000000000000"&amp;ROUND(B15,0),12)</f>
        <v>#REF!</v>
      </c>
      <c r="D15" s="4">
        <v>1</v>
      </c>
      <c r="E15" s="4">
        <v>2</v>
      </c>
      <c r="F15" s="4">
        <v>3</v>
      </c>
      <c r="G15" s="4">
        <v>4</v>
      </c>
      <c r="H15" s="4">
        <v>5</v>
      </c>
      <c r="I15" s="4">
        <v>6</v>
      </c>
      <c r="J15" s="4">
        <v>7</v>
      </c>
      <c r="K15" s="4">
        <v>8</v>
      </c>
      <c r="L15" s="4">
        <v>9</v>
      </c>
      <c r="M15" s="4">
        <v>10</v>
      </c>
      <c r="N15" s="4">
        <v>11</v>
      </c>
      <c r="O15" s="4">
        <v>12</v>
      </c>
    </row>
    <row r="16" spans="2:15" s="5" customFormat="1" ht="25.5">
      <c r="B16" s="6" t="s">
        <v>22</v>
      </c>
      <c r="C16" s="7"/>
      <c r="D16" s="8" t="e">
        <f>VALUE(MID(C15,D15,1))</f>
        <v>#REF!</v>
      </c>
      <c r="E16" s="8" t="e">
        <f>VALUE(MID(C15,E15,1))</f>
        <v>#REF!</v>
      </c>
      <c r="F16" s="8" t="e">
        <f>VALUE(MID(C15,F15,1))</f>
        <v>#REF!</v>
      </c>
      <c r="G16" s="8" t="e">
        <f>VALUE(MID(C15,G15,1))</f>
        <v>#REF!</v>
      </c>
      <c r="H16" s="8" t="e">
        <f>VALUE(MID(C15,H15,1))</f>
        <v>#REF!</v>
      </c>
      <c r="I16" s="8" t="e">
        <f>VALUE(MID(C15,I15,1))</f>
        <v>#REF!</v>
      </c>
      <c r="J16" s="8" t="e">
        <f>VALUE(MID(C15,J15,1))</f>
        <v>#REF!</v>
      </c>
      <c r="K16" s="8" t="e">
        <f>VALUE(MID(C15,K15,1))</f>
        <v>#REF!</v>
      </c>
      <c r="L16" s="8" t="e">
        <f>VALUE(MID(C15,L15,1))</f>
        <v>#REF!</v>
      </c>
      <c r="M16" s="8" t="e">
        <f>VALUE(MID(C15,M15,1))</f>
        <v>#REF!</v>
      </c>
      <c r="N16" s="8" t="e">
        <f>VALUE(MID(C15,N15,1))</f>
        <v>#REF!</v>
      </c>
      <c r="O16" s="8" t="e">
        <f>VALUE(MID(C15,O15,1))</f>
        <v>#REF!</v>
      </c>
    </row>
    <row r="17" spans="2:15" s="5" customFormat="1" ht="16.5">
      <c r="B17" s="9"/>
      <c r="C17" s="7"/>
      <c r="D17" s="8" t="e">
        <f>SUM(D16:D16)</f>
        <v>#REF!</v>
      </c>
      <c r="E17" s="8" t="e">
        <f>SUM(D16:E16)</f>
        <v>#REF!</v>
      </c>
      <c r="F17" s="8" t="e">
        <f>SUM(D16:F16)</f>
        <v>#REF!</v>
      </c>
      <c r="G17" s="8" t="e">
        <f>SUM(G16:G16)</f>
        <v>#REF!</v>
      </c>
      <c r="H17" s="8" t="e">
        <f>SUM(G16:H16)</f>
        <v>#REF!</v>
      </c>
      <c r="I17" s="8" t="e">
        <f>SUM(G16:I16)</f>
        <v>#REF!</v>
      </c>
      <c r="J17" s="8" t="e">
        <f>SUM(J16:J16)</f>
        <v>#REF!</v>
      </c>
      <c r="K17" s="8" t="e">
        <f>SUM(J16:K16)</f>
        <v>#REF!</v>
      </c>
      <c r="L17" s="8" t="e">
        <f>SUM(J16:L16)</f>
        <v>#REF!</v>
      </c>
      <c r="M17" s="8" t="e">
        <f>SUM(M16:M16)</f>
        <v>#REF!</v>
      </c>
      <c r="N17" s="8" t="e">
        <f>SUM(M16:N16)</f>
        <v>#REF!</v>
      </c>
      <c r="O17" s="8" t="e">
        <f>SUM(M16:O16)</f>
        <v>#REF!</v>
      </c>
    </row>
    <row r="18" spans="2:15" s="5" customFormat="1" ht="16.5">
      <c r="B18" s="10"/>
      <c r="C18" s="7"/>
      <c r="D18" s="11" t="e">
        <f>IF(D16=0,"",CHOOSE(D16,"một","hai","ba","bốn","năm","sáu","bảy","tám","chín"))</f>
        <v>#REF!</v>
      </c>
      <c r="E18" s="11" t="e">
        <f>IF(E16=0,IF(AND(D16&lt;&gt;0,F16&lt;&gt;0),"lẻ",""),CHOOSE(E16,"mười ","hai","ba","bốn","năm","sáu","bảy","tám","chín"))</f>
        <v>#REF!</v>
      </c>
      <c r="F18" s="11" t="e">
        <f>IF(F16=0,"",CHOOSE(F16,IF(E16&gt;1,"mốt","một"),"hai","ba","bốn",IF(E16=0,"năm","lăm"),"sáu","bảy","tám","chín"))</f>
        <v>#REF!</v>
      </c>
      <c r="G18" s="11" t="e">
        <f>IF(G16=0,"",CHOOSE(G16,"một","hai","ba","bốn","năm","sáu","bảy","tám","chín"))</f>
        <v>#REF!</v>
      </c>
      <c r="H18" s="11" t="e">
        <f>IF(H16=0,IF(AND(G16&lt;&gt;0,I16&lt;&gt;0),"lẻ",""),CHOOSE(H16,"mười","hai","ba","bốn","năm","sáu","bảy","tám","chín"))</f>
        <v>#REF!</v>
      </c>
      <c r="I18" s="11" t="e">
        <f>IF(I16=0,"",CHOOSE(I16,IF(H16&gt;1,"mốt","một"),"hai","ba","bốn",IF(H16=0,"năm","lăm"),"sáu","bảy","tám","chín"))</f>
        <v>#REF!</v>
      </c>
      <c r="J18" s="11" t="e">
        <f>IF(J16=0,"",CHOOSE(J16,"một","hai","ba","bốn","năm","sáu","bảy","tám","chín"))</f>
        <v>#REF!</v>
      </c>
      <c r="K18" s="11" t="e">
        <f>IF(K16=0,IF(AND(J16&lt;&gt;0,L16&lt;&gt;0),"lẻ",""),CHOOSE(K16,"mười","hai","ba","bốn","năm","sáu","bảy","tám","chín"))</f>
        <v>#REF!</v>
      </c>
      <c r="L18" s="11" t="e">
        <f>IF(L16=0,"",CHOOSE(L16,IF(K16&gt;1,"mốt","một"),"hai","ba","bốn",IF(K16=0,"năm","lăm"),"sáu","bảy","tám","chín"))</f>
        <v>#REF!</v>
      </c>
      <c r="M18" s="8" t="e">
        <f>IF(M16=0,"",CHOOSE(M16,"một","hai","ba","bốn","năm","sáu","bảy","tám","chín"))</f>
        <v>#REF!</v>
      </c>
      <c r="N18" s="12" t="e">
        <f>IF(N16=0,IF(AND(M16&lt;&gt;0,O16&lt;&gt;0),"lẻ",""),CHOOSE(N16,"một","hai","ba","bốn","năm","sáu","bảy","tám","chín"))</f>
        <v>#REF!</v>
      </c>
      <c r="O18" s="12" t="e">
        <f>IF(O16=0,"",CHOOSE(O16,IF(N16&gt;1,"một","một"),"hai","ba","bốn",IF(N16=0,"năm","lăm"),"sáu","bảy","tám","chín"))</f>
        <v>#REF!</v>
      </c>
    </row>
    <row r="19" spans="2:15" s="5" customFormat="1" ht="16.5">
      <c r="B19" s="9"/>
      <c r="C19" s="7"/>
      <c r="D19" s="12" t="e">
        <f>IF(D16=0,"","trăm")</f>
        <v>#REF!</v>
      </c>
      <c r="E19" s="12" t="e">
        <f>IF(E16=0,"",IF(E16=1,"","mươi"))</f>
        <v>#REF!</v>
      </c>
      <c r="F19" s="12" t="e">
        <f>IF(AND(F16=0,F17=0),"","tỷ")</f>
        <v>#REF!</v>
      </c>
      <c r="G19" s="12" t="e">
        <f>IF(G16=0,"","trăm")</f>
        <v>#REF!</v>
      </c>
      <c r="H19" s="12" t="e">
        <f>IF(H16=0,"",IF(H16=1,"","mươi"))</f>
        <v>#REF!</v>
      </c>
      <c r="I19" s="12" t="e">
        <f>IF(AND(I16=0,I17=0),"","triệu")</f>
        <v>#REF!</v>
      </c>
      <c r="J19" s="12" t="e">
        <f>IF(J16=0,"","trăm")</f>
        <v>#REF!</v>
      </c>
      <c r="K19" s="12" t="e">
        <f>IF(K16=0,"",IF(K16=1,"","mươi"))</f>
        <v>#REF!</v>
      </c>
      <c r="L19" s="12" t="e">
        <f>IF(AND(L16=0,L17=0),"","ngàn")</f>
        <v>#REF!</v>
      </c>
      <c r="M19" s="12" t="e">
        <f>IF(M16=0,"","trăm")</f>
        <v>#REF!</v>
      </c>
      <c r="N19" s="12" t="e">
        <f>IF(N16=0,"",IF(N16=1,"","mươi"))</f>
        <v>#REF!</v>
      </c>
      <c r="O19" s="12" t="s">
        <v>23</v>
      </c>
    </row>
    <row r="20" spans="2:15" s="5" customFormat="1" ht="16.5">
      <c r="B20" s="9"/>
      <c r="C20" s="8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2" spans="2:15" s="5" customFormat="1" ht="16.5">
      <c r="B22" s="2" t="e">
        <f>#REF!</f>
        <v>#REF!</v>
      </c>
      <c r="C22" s="3" t="e">
        <f>RIGHT("000000000000"&amp;ROUND(B22,0),12)</f>
        <v>#REF!</v>
      </c>
      <c r="D22" s="4">
        <v>1</v>
      </c>
      <c r="E22" s="4">
        <v>2</v>
      </c>
      <c r="F22" s="4">
        <v>3</v>
      </c>
      <c r="G22" s="4">
        <v>4</v>
      </c>
      <c r="H22" s="4">
        <v>5</v>
      </c>
      <c r="I22" s="4">
        <v>6</v>
      </c>
      <c r="J22" s="4">
        <v>7</v>
      </c>
      <c r="K22" s="4">
        <v>8</v>
      </c>
      <c r="L22" s="4">
        <v>9</v>
      </c>
      <c r="M22" s="4">
        <v>10</v>
      </c>
      <c r="N22" s="4">
        <v>11</v>
      </c>
      <c r="O22" s="4">
        <v>12</v>
      </c>
    </row>
    <row r="23" spans="2:15" s="5" customFormat="1" ht="25.5">
      <c r="B23" s="6" t="s">
        <v>22</v>
      </c>
      <c r="C23" s="7"/>
      <c r="D23" s="8" t="e">
        <f>VALUE(MID(C22,D22,1))</f>
        <v>#REF!</v>
      </c>
      <c r="E23" s="8" t="e">
        <f>VALUE(MID(C22,E22,1))</f>
        <v>#REF!</v>
      </c>
      <c r="F23" s="8" t="e">
        <f>VALUE(MID(C22,F22,1))</f>
        <v>#REF!</v>
      </c>
      <c r="G23" s="8" t="e">
        <f>VALUE(MID(C22,G22,1))</f>
        <v>#REF!</v>
      </c>
      <c r="H23" s="8" t="e">
        <f>VALUE(MID(C22,H22,1))</f>
        <v>#REF!</v>
      </c>
      <c r="I23" s="8" t="e">
        <f>VALUE(MID(C22,I22,1))</f>
        <v>#REF!</v>
      </c>
      <c r="J23" s="8" t="e">
        <f>VALUE(MID(C22,J22,1))</f>
        <v>#REF!</v>
      </c>
      <c r="K23" s="8" t="e">
        <f>VALUE(MID(C22,K22,1))</f>
        <v>#REF!</v>
      </c>
      <c r="L23" s="8" t="e">
        <f>VALUE(MID(C22,L22,1))</f>
        <v>#REF!</v>
      </c>
      <c r="M23" s="8" t="e">
        <f>VALUE(MID(C22,M22,1))</f>
        <v>#REF!</v>
      </c>
      <c r="N23" s="8" t="e">
        <f>VALUE(MID(C22,N22,1))</f>
        <v>#REF!</v>
      </c>
      <c r="O23" s="8" t="e">
        <f>VALUE(MID(C22,O22,1))</f>
        <v>#REF!</v>
      </c>
    </row>
    <row r="24" spans="2:15" s="5" customFormat="1" ht="16.5">
      <c r="B24" s="9"/>
      <c r="C24" s="7"/>
      <c r="D24" s="8" t="e">
        <f>SUM(D23:D23)</f>
        <v>#REF!</v>
      </c>
      <c r="E24" s="8" t="e">
        <f>SUM(D23:E23)</f>
        <v>#REF!</v>
      </c>
      <c r="F24" s="8" t="e">
        <f>SUM(D23:F23)</f>
        <v>#REF!</v>
      </c>
      <c r="G24" s="8" t="e">
        <f>SUM(G23:G23)</f>
        <v>#REF!</v>
      </c>
      <c r="H24" s="8" t="e">
        <f>SUM(G23:H23)</f>
        <v>#REF!</v>
      </c>
      <c r="I24" s="8" t="e">
        <f>SUM(G23:I23)</f>
        <v>#REF!</v>
      </c>
      <c r="J24" s="8" t="e">
        <f>SUM(J23:J23)</f>
        <v>#REF!</v>
      </c>
      <c r="K24" s="8" t="e">
        <f>SUM(J23:K23)</f>
        <v>#REF!</v>
      </c>
      <c r="L24" s="8" t="e">
        <f>SUM(J23:L23)</f>
        <v>#REF!</v>
      </c>
      <c r="M24" s="8" t="e">
        <f>SUM(M23:M23)</f>
        <v>#REF!</v>
      </c>
      <c r="N24" s="8" t="e">
        <f>SUM(M23:N23)</f>
        <v>#REF!</v>
      </c>
      <c r="O24" s="8" t="e">
        <f>SUM(M23:O23)</f>
        <v>#REF!</v>
      </c>
    </row>
    <row r="25" spans="2:15" s="5" customFormat="1" ht="16.5">
      <c r="B25" s="10"/>
      <c r="C25" s="7"/>
      <c r="D25" s="11" t="e">
        <f>IF(D23=0,"",CHOOSE(D23,"một","hai","ba","bốn","năm","sáu","bảy","tám","chín"))</f>
        <v>#REF!</v>
      </c>
      <c r="E25" s="11" t="e">
        <f>IF(E23=0,IF(AND(D23&lt;&gt;0,F23&lt;&gt;0),"lẻ",""),CHOOSE(E23,"mười ","hai","ba","bốn","năm","sáu","bảy","tám","chín"))</f>
        <v>#REF!</v>
      </c>
      <c r="F25" s="11" t="e">
        <f>IF(F23=0,"",CHOOSE(F23,IF(E23&gt;1,"mốt","một"),"hai","ba","bốn",IF(E23=0,"năm","lăm"),"sáu","bảy","tám","chín"))</f>
        <v>#REF!</v>
      </c>
      <c r="G25" s="11" t="e">
        <f>IF(G23=0,"",CHOOSE(G23,"một","hai","ba","bốn","năm","sáu","bảy","tám","chín"))</f>
        <v>#REF!</v>
      </c>
      <c r="H25" s="11" t="e">
        <f>IF(H23=0,IF(AND(G23&lt;&gt;0,I23&lt;&gt;0),"lẻ",""),CHOOSE(H23,"mười","hai","ba","bốn","năm","sáu","bảy","tám","chín"))</f>
        <v>#REF!</v>
      </c>
      <c r="I25" s="11" t="e">
        <f>IF(I23=0,"",CHOOSE(I23,IF(H23&gt;1,"mốt","một"),"hai","ba","bốn",IF(H23=0,"năm","lăm"),"sáu","bảy","tám","chín"))</f>
        <v>#REF!</v>
      </c>
      <c r="J25" s="11" t="e">
        <f>IF(J23=0,"",CHOOSE(J23,"một","hai","ba","bốn","năm","sáu","bảy","tám","chín"))</f>
        <v>#REF!</v>
      </c>
      <c r="K25" s="11" t="e">
        <f>IF(K23=0,IF(AND(J23&lt;&gt;0,L23&lt;&gt;0),"lẻ",""),CHOOSE(K23,"mười","hai","ba","bốn","năm","sáu","bảy","tám","chín"))</f>
        <v>#REF!</v>
      </c>
      <c r="L25" s="11" t="e">
        <f>IF(L23=0,"",CHOOSE(L23,IF(K23&gt;1,"mốt","một"),"hai","ba","bốn",IF(K23=0,"năm","lăm"),"sáu","bảy","tám","chín"))</f>
        <v>#REF!</v>
      </c>
      <c r="M25" s="8" t="e">
        <f>IF(M23=0,"",CHOOSE(M23,"một","hai","ba","bốn","năm","sáu","bảy","tám","chín"))</f>
        <v>#REF!</v>
      </c>
      <c r="N25" s="12" t="e">
        <f>IF(N23=0,IF(AND(M23&lt;&gt;0,O23&lt;&gt;0),"lẻ",""),CHOOSE(N23,"một","hai","ba","bốn","năm","sáu","bảy","tám","chín"))</f>
        <v>#REF!</v>
      </c>
      <c r="O25" s="12" t="e">
        <f>IF(O23=0,"",CHOOSE(O23,IF(N23&gt;1,"một","một"),"hai","ba","bốn",IF(N23=0,"năm","lăm"),"sáu","bảy","tám","chín"))</f>
        <v>#REF!</v>
      </c>
    </row>
    <row r="26" spans="2:15" s="5" customFormat="1" ht="16.5">
      <c r="B26" s="9"/>
      <c r="C26" s="7"/>
      <c r="D26" s="12" t="e">
        <f>IF(D23=0,"","trăm")</f>
        <v>#REF!</v>
      </c>
      <c r="E26" s="12" t="e">
        <f>IF(E23=0,"",IF(E23=1,"","mươi"))</f>
        <v>#REF!</v>
      </c>
      <c r="F26" s="12" t="e">
        <f>IF(AND(F23=0,F24=0),"","tỷ")</f>
        <v>#REF!</v>
      </c>
      <c r="G26" s="12" t="e">
        <f>IF(G23=0,"","trăm")</f>
        <v>#REF!</v>
      </c>
      <c r="H26" s="12" t="e">
        <f>IF(H23=0,"",IF(H23=1,"","mươi"))</f>
        <v>#REF!</v>
      </c>
      <c r="I26" s="12" t="e">
        <f>IF(AND(I23=0,I24=0),"","triệu")</f>
        <v>#REF!</v>
      </c>
      <c r="J26" s="12" t="e">
        <f>IF(J23=0,"","trăm")</f>
        <v>#REF!</v>
      </c>
      <c r="K26" s="12" t="e">
        <f>IF(K23=0,"",IF(K23=1,"","mươi"))</f>
        <v>#REF!</v>
      </c>
      <c r="L26" s="12" t="e">
        <f>IF(AND(L23=0,L24=0),"","ngàn")</f>
        <v>#REF!</v>
      </c>
      <c r="M26" s="12" t="e">
        <f>IF(M23=0,"","trăm")</f>
        <v>#REF!</v>
      </c>
      <c r="N26" s="12" t="e">
        <f>IF(N23=0,"",IF(N23=1,"","mươi"))</f>
        <v>#REF!</v>
      </c>
      <c r="O26" s="12" t="s">
        <v>23</v>
      </c>
    </row>
    <row r="27" spans="2:15" s="5" customFormat="1" ht="16.5">
      <c r="B27" s="9"/>
      <c r="C27" s="8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</sheetData>
  <phoneticPr fontId="25" type="noConversion"/>
  <pageMargins left="0.3" right="0.17" top="0.34" bottom="0.56999999999999995" header="0.19" footer="0.23"/>
  <pageSetup paperSize="9" scale="50" orientation="landscape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showZeros="0" topLeftCell="A3" workbookViewId="0">
      <pane ySplit="8" topLeftCell="A20" activePane="bottomLeft" state="frozen"/>
      <selection activeCell="A3" sqref="A3"/>
      <selection pane="bottomLeft" activeCell="J14" sqref="J14"/>
    </sheetView>
  </sheetViews>
  <sheetFormatPr defaultRowHeight="15"/>
  <cols>
    <col min="1" max="1" width="4.375" style="76" bestFit="1" customWidth="1"/>
    <col min="2" max="2" width="7.625" style="86" customWidth="1"/>
    <col min="3" max="3" width="16" style="76" customWidth="1"/>
    <col min="4" max="4" width="8.125" style="76" bestFit="1" customWidth="1"/>
    <col min="5" max="5" width="4.75" style="86" customWidth="1"/>
    <col min="6" max="6" width="31.75" style="76" bestFit="1" customWidth="1"/>
    <col min="7" max="7" width="10.125" style="76" bestFit="1" customWidth="1"/>
    <col min="8" max="8" width="8.25" style="76" customWidth="1"/>
    <col min="9" max="9" width="13.625" style="76" bestFit="1" customWidth="1"/>
    <col min="10" max="10" width="12.5" style="76" customWidth="1"/>
    <col min="11" max="11" width="12.125" style="76" bestFit="1" customWidth="1"/>
    <col min="12" max="16384" width="9" style="76"/>
  </cols>
  <sheetData>
    <row r="1" spans="1:12" s="60" customFormat="1" ht="16.5">
      <c r="A1" s="98" t="s">
        <v>18</v>
      </c>
      <c r="B1" s="98"/>
      <c r="C1" s="98"/>
      <c r="D1" s="98"/>
      <c r="E1" s="98"/>
    </row>
    <row r="2" spans="1:12" s="60" customFormat="1" ht="16.5">
      <c r="A2" s="99" t="s">
        <v>19</v>
      </c>
      <c r="B2" s="99"/>
      <c r="C2" s="99"/>
      <c r="D2" s="99"/>
      <c r="E2" s="99"/>
    </row>
    <row r="3" spans="1:12" s="60" customFormat="1" ht="16.5">
      <c r="B3" s="61"/>
      <c r="E3" s="61"/>
    </row>
    <row r="4" spans="1:12" s="62" customFormat="1" ht="21.75" customHeight="1">
      <c r="A4" s="100" t="s">
        <v>58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s="62" customFormat="1" ht="21.75" customHeight="1">
      <c r="A5" s="100" t="s">
        <v>177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s="60" customFormat="1" ht="21.75" customHeight="1">
      <c r="A6" s="101" t="s">
        <v>178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s="60" customFormat="1" ht="21.75" hidden="1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s="60" customFormat="1" ht="21.75" hidden="1" customHeight="1">
      <c r="A8" s="63"/>
      <c r="B8" s="63">
        <v>1</v>
      </c>
      <c r="C8" s="63">
        <f>+B8+1</f>
        <v>2</v>
      </c>
      <c r="D8" s="63">
        <f t="shared" ref="D8:L8" si="0">+C8+1</f>
        <v>3</v>
      </c>
      <c r="E8" s="63">
        <f t="shared" si="0"/>
        <v>4</v>
      </c>
      <c r="F8" s="63">
        <f t="shared" si="0"/>
        <v>5</v>
      </c>
      <c r="G8" s="63">
        <f t="shared" si="0"/>
        <v>6</v>
      </c>
      <c r="H8" s="63">
        <f t="shared" si="0"/>
        <v>7</v>
      </c>
      <c r="I8" s="63">
        <f t="shared" si="0"/>
        <v>8</v>
      </c>
      <c r="J8" s="63">
        <f t="shared" si="0"/>
        <v>9</v>
      </c>
      <c r="K8" s="63">
        <f t="shared" si="0"/>
        <v>10</v>
      </c>
      <c r="L8" s="63">
        <f t="shared" si="0"/>
        <v>11</v>
      </c>
    </row>
    <row r="10" spans="1:12" s="68" customFormat="1" ht="42.75">
      <c r="A10" s="64" t="s">
        <v>12</v>
      </c>
      <c r="B10" s="65" t="s">
        <v>31</v>
      </c>
      <c r="C10" s="66" t="s">
        <v>7</v>
      </c>
      <c r="D10" s="67" t="s">
        <v>8</v>
      </c>
      <c r="E10" s="65" t="s">
        <v>28</v>
      </c>
      <c r="F10" s="64" t="s">
        <v>11</v>
      </c>
      <c r="G10" s="65" t="s">
        <v>29</v>
      </c>
      <c r="H10" s="65" t="s">
        <v>14</v>
      </c>
      <c r="I10" s="65" t="s">
        <v>30</v>
      </c>
      <c r="J10" s="65" t="s">
        <v>34</v>
      </c>
      <c r="K10" s="65" t="s">
        <v>33</v>
      </c>
      <c r="L10" s="65" t="s">
        <v>16</v>
      </c>
    </row>
    <row r="11" spans="1:12" ht="25.5" customHeight="1">
      <c r="A11" s="69">
        <v>1</v>
      </c>
      <c r="B11" s="69" t="s">
        <v>73</v>
      </c>
      <c r="C11" s="70" t="s">
        <v>94</v>
      </c>
      <c r="D11" s="71" t="s">
        <v>95</v>
      </c>
      <c r="E11" s="69">
        <v>3</v>
      </c>
      <c r="F11" s="72" t="s">
        <v>35</v>
      </c>
      <c r="G11" s="73">
        <f>SUMIF('ngoai gio_I'!$B$8:$B$80,Tong_hop!B11,'ngoai gio_I'!$H$8:$H$80)</f>
        <v>32.700000000000003</v>
      </c>
      <c r="H11" s="74">
        <v>65000</v>
      </c>
      <c r="I11" s="75">
        <f>SUMIF('ngoai gio_I'!$B$8:$B$80,Tong_hop!B11,'ngoai gio_I'!$J$8:$J$80)</f>
        <v>2125500</v>
      </c>
      <c r="J11" s="75"/>
      <c r="K11" s="75">
        <f>I11-J11</f>
        <v>2125500</v>
      </c>
      <c r="L11" s="72"/>
    </row>
    <row r="12" spans="1:12" ht="25.5" customHeight="1">
      <c r="A12" s="77">
        <f>A11+1</f>
        <v>2</v>
      </c>
      <c r="B12" s="77" t="s">
        <v>74</v>
      </c>
      <c r="C12" s="78" t="s">
        <v>96</v>
      </c>
      <c r="D12" s="79" t="s">
        <v>97</v>
      </c>
      <c r="E12" s="77">
        <v>3</v>
      </c>
      <c r="F12" s="80" t="s">
        <v>35</v>
      </c>
      <c r="G12" s="73">
        <f>SUMIF('ngoai gio_I'!$B$8:$B$80,Tong_hop!B12,'ngoai gio_I'!$H$8:$H$80)</f>
        <v>16</v>
      </c>
      <c r="H12" s="74">
        <v>65000</v>
      </c>
      <c r="I12" s="75">
        <f>SUMIF('ngoai gio_I'!$B$8:$B$80,Tong_hop!B12,'ngoai gio_I'!$J$8:$J$80)</f>
        <v>1040000</v>
      </c>
      <c r="J12" s="75"/>
      <c r="K12" s="75">
        <f>I12-J12</f>
        <v>1040000</v>
      </c>
      <c r="L12" s="80"/>
    </row>
    <row r="13" spans="1:12" ht="25.5" customHeight="1">
      <c r="A13" s="77">
        <f t="shared" ref="A13:A32" si="1">A12+1</f>
        <v>3</v>
      </c>
      <c r="B13" s="77" t="s">
        <v>75</v>
      </c>
      <c r="C13" s="78" t="s">
        <v>98</v>
      </c>
      <c r="D13" s="79" t="s">
        <v>99</v>
      </c>
      <c r="E13" s="77">
        <v>3</v>
      </c>
      <c r="F13" s="80" t="s">
        <v>35</v>
      </c>
      <c r="G13" s="73">
        <f>SUMIF('ngoai gio_I'!$B$8:$B$80,Tong_hop!B13,'ngoai gio_I'!$H$8:$H$80)</f>
        <v>26.400000000000002</v>
      </c>
      <c r="H13" s="74">
        <v>65000</v>
      </c>
      <c r="I13" s="75">
        <f>SUMIF('ngoai gio_I'!$B$8:$B$80,Tong_hop!B13,'ngoai gio_I'!$J$8:$J$80)</f>
        <v>1716000</v>
      </c>
      <c r="J13" s="75"/>
      <c r="K13" s="75">
        <f>I13-J13</f>
        <v>1716000</v>
      </c>
      <c r="L13" s="80"/>
    </row>
    <row r="14" spans="1:12" ht="25.5" customHeight="1">
      <c r="A14" s="77">
        <f t="shared" si="1"/>
        <v>4</v>
      </c>
      <c r="B14" s="77" t="s">
        <v>76</v>
      </c>
      <c r="C14" s="78" t="s">
        <v>100</v>
      </c>
      <c r="D14" s="79" t="s">
        <v>101</v>
      </c>
      <c r="E14" s="77">
        <v>3</v>
      </c>
      <c r="F14" s="80" t="s">
        <v>102</v>
      </c>
      <c r="G14" s="73">
        <f>SUMIF('ngoai gio_I'!$B$8:$B$80,Tong_hop!B14,'ngoai gio_I'!$H$8:$H$80)</f>
        <v>33</v>
      </c>
      <c r="H14" s="74">
        <v>65000</v>
      </c>
      <c r="I14" s="75">
        <f>SUMIF('ngoai gio_I'!$B$8:$B$80,Tong_hop!B14,'ngoai gio_I'!$J$8:$J$80)</f>
        <v>2145000</v>
      </c>
      <c r="J14" s="75"/>
      <c r="K14" s="75">
        <f>I14-J14</f>
        <v>2145000</v>
      </c>
      <c r="L14" s="80"/>
    </row>
    <row r="15" spans="1:12" ht="25.5" customHeight="1">
      <c r="A15" s="77">
        <f t="shared" si="1"/>
        <v>5</v>
      </c>
      <c r="B15" s="77" t="s">
        <v>77</v>
      </c>
      <c r="C15" s="78" t="s">
        <v>103</v>
      </c>
      <c r="D15" s="79" t="s">
        <v>104</v>
      </c>
      <c r="E15" s="77">
        <v>6</v>
      </c>
      <c r="F15" s="80" t="s">
        <v>105</v>
      </c>
      <c r="G15" s="73">
        <f>SUMIF('ngoai gio_I'!$B$8:$B$80,Tong_hop!B15,'ngoai gio_I'!$H$8:$H$80)</f>
        <v>33.5</v>
      </c>
      <c r="H15" s="74">
        <v>65000</v>
      </c>
      <c r="I15" s="75">
        <f>SUMIF('ngoai gio_I'!$B$8:$B$80,Tong_hop!B15,'ngoai gio_I'!$J$8:$J$80)</f>
        <v>2177500</v>
      </c>
      <c r="J15" s="75"/>
      <c r="K15" s="75">
        <f>I15-J15</f>
        <v>2177500</v>
      </c>
      <c r="L15" s="80"/>
    </row>
    <row r="16" spans="1:12" ht="25.5" customHeight="1">
      <c r="A16" s="77">
        <f t="shared" si="1"/>
        <v>6</v>
      </c>
      <c r="B16" s="77" t="s">
        <v>78</v>
      </c>
      <c r="C16" s="78" t="s">
        <v>106</v>
      </c>
      <c r="D16" s="79" t="s">
        <v>95</v>
      </c>
      <c r="E16" s="77">
        <v>7</v>
      </c>
      <c r="F16" s="80" t="s">
        <v>32</v>
      </c>
      <c r="G16" s="73">
        <f>SUMIF('ngoai gio_I'!$B$8:$B$80,Tong_hop!B16,'ngoai gio_I'!$H$8:$H$80)</f>
        <v>31.8</v>
      </c>
      <c r="H16" s="74">
        <v>65000</v>
      </c>
      <c r="I16" s="75">
        <f>SUMIF('ngoai gio_I'!$B$8:$B$80,Tong_hop!B16,'ngoai gio_I'!$J$8:$J$80)</f>
        <v>2067000</v>
      </c>
      <c r="J16" s="75"/>
      <c r="K16" s="75">
        <f t="shared" ref="K16:K18" si="2">I16-J16</f>
        <v>2067000</v>
      </c>
      <c r="L16" s="80"/>
    </row>
    <row r="17" spans="1:12" ht="25.5" customHeight="1">
      <c r="A17" s="77">
        <f t="shared" si="1"/>
        <v>7</v>
      </c>
      <c r="B17" s="77" t="s">
        <v>79</v>
      </c>
      <c r="C17" s="78" t="s">
        <v>107</v>
      </c>
      <c r="D17" s="79" t="s">
        <v>108</v>
      </c>
      <c r="E17" s="77">
        <v>7</v>
      </c>
      <c r="F17" s="80" t="s">
        <v>32</v>
      </c>
      <c r="G17" s="73">
        <f>SUMIF('ngoai gio_I'!$B$8:$B$80,Tong_hop!B17,'ngoai gio_I'!$H$8:$H$80)</f>
        <v>93.899999999999991</v>
      </c>
      <c r="H17" s="74">
        <v>65000</v>
      </c>
      <c r="I17" s="75">
        <f>SUMIF('ngoai gio_I'!$B$8:$B$80,Tong_hop!B17,'ngoai gio_I'!$J$8:$J$80)</f>
        <v>6103500</v>
      </c>
      <c r="J17" s="75"/>
      <c r="K17" s="75">
        <f t="shared" si="2"/>
        <v>6103500</v>
      </c>
      <c r="L17" s="80"/>
    </row>
    <row r="18" spans="1:12" ht="25.5" customHeight="1">
      <c r="A18" s="77">
        <f t="shared" si="1"/>
        <v>8</v>
      </c>
      <c r="B18" s="77" t="s">
        <v>63</v>
      </c>
      <c r="C18" s="78" t="s">
        <v>64</v>
      </c>
      <c r="D18" s="79" t="s">
        <v>65</v>
      </c>
      <c r="E18" s="77">
        <v>7</v>
      </c>
      <c r="F18" s="80" t="s">
        <v>66</v>
      </c>
      <c r="G18" s="73">
        <f>SUMIF('ngoai gio_I'!$B$8:$B$80,Tong_hop!B18,'ngoai gio_I'!$H$8:$H$80)</f>
        <v>104.10000000000001</v>
      </c>
      <c r="H18" s="74">
        <v>65000</v>
      </c>
      <c r="I18" s="75">
        <f>SUMIF('ngoai gio_I'!$B$8:$B$80,Tong_hop!B18,'ngoai gio_I'!$J$8:$J$80)</f>
        <v>6766500</v>
      </c>
      <c r="J18" s="75"/>
      <c r="K18" s="75">
        <f t="shared" si="2"/>
        <v>6766500</v>
      </c>
      <c r="L18" s="80"/>
    </row>
    <row r="19" spans="1:12" ht="25.5" customHeight="1">
      <c r="A19" s="77">
        <f t="shared" si="1"/>
        <v>9</v>
      </c>
      <c r="B19" s="77" t="s">
        <v>80</v>
      </c>
      <c r="C19" s="78" t="s">
        <v>109</v>
      </c>
      <c r="D19" s="79" t="s">
        <v>110</v>
      </c>
      <c r="E19" s="77">
        <v>7</v>
      </c>
      <c r="F19" s="80" t="s">
        <v>66</v>
      </c>
      <c r="G19" s="73">
        <f>SUMIF('ngoai gio_I'!$B$8:$B$80,Tong_hop!B19,'ngoai gio_I'!$H$8:$H$80)</f>
        <v>32</v>
      </c>
      <c r="H19" s="74">
        <v>65000</v>
      </c>
      <c r="I19" s="75">
        <f>SUMIF('ngoai gio_I'!$B$8:$B$80,Tong_hop!B19,'ngoai gio_I'!$J$8:$J$80)</f>
        <v>2080000</v>
      </c>
      <c r="J19" s="75"/>
      <c r="K19" s="75">
        <f>I19-J19</f>
        <v>2080000</v>
      </c>
      <c r="L19" s="80"/>
    </row>
    <row r="20" spans="1:12" ht="25.5" customHeight="1">
      <c r="A20" s="77">
        <f t="shared" si="1"/>
        <v>10</v>
      </c>
      <c r="B20" s="77" t="s">
        <v>81</v>
      </c>
      <c r="C20" s="78" t="s">
        <v>111</v>
      </c>
      <c r="D20" s="79" t="s">
        <v>112</v>
      </c>
      <c r="E20" s="77">
        <v>9</v>
      </c>
      <c r="F20" s="80" t="s">
        <v>113</v>
      </c>
      <c r="G20" s="73">
        <f>SUMIF('ngoai gio_I'!$B$8:$B$80,Tong_hop!B20,'ngoai gio_I'!$H$8:$H$80)</f>
        <v>25</v>
      </c>
      <c r="H20" s="74">
        <v>65000</v>
      </c>
      <c r="I20" s="75">
        <f>SUMIF('ngoai gio_I'!$B$8:$B$80,Tong_hop!B20,'ngoai gio_I'!$J$8:$J$80)</f>
        <v>1625000</v>
      </c>
      <c r="J20" s="75"/>
      <c r="K20" s="75">
        <f>I20-J20</f>
        <v>1625000</v>
      </c>
      <c r="L20" s="80"/>
    </row>
    <row r="21" spans="1:12" ht="25.5" customHeight="1">
      <c r="A21" s="77">
        <f t="shared" si="1"/>
        <v>11</v>
      </c>
      <c r="B21" s="77" t="s">
        <v>82</v>
      </c>
      <c r="C21" s="78" t="s">
        <v>114</v>
      </c>
      <c r="D21" s="79" t="s">
        <v>115</v>
      </c>
      <c r="E21" s="77">
        <v>10</v>
      </c>
      <c r="F21" s="80" t="s">
        <v>116</v>
      </c>
      <c r="G21" s="73">
        <f>SUMIF('ngoai gio_I'!$B$8:$B$80,Tong_hop!B21,'ngoai gio_I'!$H$8:$H$80)</f>
        <v>81.8</v>
      </c>
      <c r="H21" s="74">
        <v>65000</v>
      </c>
      <c r="I21" s="75">
        <f>SUMIF('ngoai gio_I'!$B$8:$B$80,Tong_hop!B21,'ngoai gio_I'!$J$8:$J$80)</f>
        <v>5317000</v>
      </c>
      <c r="J21" s="75"/>
      <c r="K21" s="75">
        <f>I21-J21</f>
        <v>5317000</v>
      </c>
      <c r="L21" s="80"/>
    </row>
    <row r="22" spans="1:12" ht="25.5" customHeight="1">
      <c r="A22" s="77">
        <f t="shared" si="1"/>
        <v>12</v>
      </c>
      <c r="B22" s="77" t="s">
        <v>83</v>
      </c>
      <c r="C22" s="78" t="s">
        <v>117</v>
      </c>
      <c r="D22" s="79" t="s">
        <v>67</v>
      </c>
      <c r="E22" s="77">
        <v>10</v>
      </c>
      <c r="F22" s="80" t="s">
        <v>116</v>
      </c>
      <c r="G22" s="73">
        <f>SUMIF('ngoai gio_I'!$B$8:$B$80,Tong_hop!B22,'ngoai gio_I'!$H$8:$H$80)</f>
        <v>79.099999999999994</v>
      </c>
      <c r="H22" s="74">
        <v>65000</v>
      </c>
      <c r="I22" s="75">
        <f>SUMIF('ngoai gio_I'!$B$8:$B$80,Tong_hop!B22,'ngoai gio_I'!$J$8:$J$80)</f>
        <v>5141500</v>
      </c>
      <c r="J22" s="75"/>
      <c r="K22" s="75">
        <f>I22-J22</f>
        <v>5141500</v>
      </c>
      <c r="L22" s="80"/>
    </row>
    <row r="23" spans="1:12" ht="25.5" customHeight="1">
      <c r="A23" s="77">
        <f t="shared" si="1"/>
        <v>13</v>
      </c>
      <c r="B23" s="77" t="s">
        <v>84</v>
      </c>
      <c r="C23" s="78" t="s">
        <v>118</v>
      </c>
      <c r="D23" s="79" t="s">
        <v>95</v>
      </c>
      <c r="E23" s="77">
        <v>10</v>
      </c>
      <c r="F23" s="80" t="s">
        <v>116</v>
      </c>
      <c r="G23" s="73">
        <f>SUMIF('ngoai gio_I'!$B$8:$B$80,Tong_hop!B23,'ngoai gio_I'!$H$8:$H$80)</f>
        <v>52.2</v>
      </c>
      <c r="H23" s="74">
        <v>65000</v>
      </c>
      <c r="I23" s="75">
        <f>SUMIF('ngoai gio_I'!$B$8:$B$80,Tong_hop!B23,'ngoai gio_I'!$J$8:$J$80)</f>
        <v>3393000</v>
      </c>
      <c r="J23" s="75"/>
      <c r="K23" s="75">
        <f t="shared" ref="K23:K25" si="3">I23-J23</f>
        <v>3393000</v>
      </c>
      <c r="L23" s="80"/>
    </row>
    <row r="24" spans="1:12" ht="25.5" customHeight="1">
      <c r="A24" s="77">
        <f t="shared" si="1"/>
        <v>14</v>
      </c>
      <c r="B24" s="77" t="s">
        <v>85</v>
      </c>
      <c r="C24" s="78" t="s">
        <v>119</v>
      </c>
      <c r="D24" s="79" t="s">
        <v>120</v>
      </c>
      <c r="E24" s="77">
        <v>10</v>
      </c>
      <c r="F24" s="80" t="s">
        <v>121</v>
      </c>
      <c r="G24" s="73">
        <f>SUMIF('ngoai gio_I'!$B$8:$B$80,Tong_hop!B24,'ngoai gio_I'!$H$8:$H$80)</f>
        <v>50.599999999999994</v>
      </c>
      <c r="H24" s="74">
        <v>65000</v>
      </c>
      <c r="I24" s="75">
        <f>SUMIF('ngoai gio_I'!$B$8:$B$80,Tong_hop!B24,'ngoai gio_I'!$J$8:$J$80)</f>
        <v>3289000</v>
      </c>
      <c r="J24" s="75"/>
      <c r="K24" s="75">
        <f t="shared" si="3"/>
        <v>3289000</v>
      </c>
      <c r="L24" s="80"/>
    </row>
    <row r="25" spans="1:12" ht="25.5" customHeight="1">
      <c r="A25" s="77">
        <f t="shared" si="1"/>
        <v>15</v>
      </c>
      <c r="B25" s="77" t="s">
        <v>86</v>
      </c>
      <c r="C25" s="78" t="s">
        <v>122</v>
      </c>
      <c r="D25" s="79" t="s">
        <v>123</v>
      </c>
      <c r="E25" s="77">
        <v>10</v>
      </c>
      <c r="F25" s="80" t="s">
        <v>124</v>
      </c>
      <c r="G25" s="73">
        <f>SUMIF('ngoai gio_I'!$B$8:$B$80,Tong_hop!B25,'ngoai gio_I'!$H$8:$H$80)</f>
        <v>19</v>
      </c>
      <c r="H25" s="74">
        <v>65000</v>
      </c>
      <c r="I25" s="75">
        <f>SUMIF('ngoai gio_I'!$B$8:$B$80,Tong_hop!B25,'ngoai gio_I'!$J$8:$J$80)</f>
        <v>1235000</v>
      </c>
      <c r="J25" s="75"/>
      <c r="K25" s="75">
        <f t="shared" si="3"/>
        <v>1235000</v>
      </c>
      <c r="L25" s="80"/>
    </row>
    <row r="26" spans="1:12" ht="25.5" customHeight="1">
      <c r="A26" s="77">
        <f t="shared" si="1"/>
        <v>16</v>
      </c>
      <c r="B26" s="77" t="s">
        <v>87</v>
      </c>
      <c r="C26" s="78" t="s">
        <v>125</v>
      </c>
      <c r="D26" s="79" t="s">
        <v>126</v>
      </c>
      <c r="E26" s="77">
        <v>11</v>
      </c>
      <c r="F26" s="80" t="s">
        <v>127</v>
      </c>
      <c r="G26" s="73">
        <f>SUMIF('ngoai gio_I'!$B$8:$B$80,Tong_hop!B26,'ngoai gio_I'!$H$8:$H$80)</f>
        <v>34.799999999999997</v>
      </c>
      <c r="H26" s="74">
        <v>65000</v>
      </c>
      <c r="I26" s="75">
        <f>SUMIF('ngoai gio_I'!$B$8:$B$80,Tong_hop!B26,'ngoai gio_I'!$J$8:$J$80)</f>
        <v>2262000</v>
      </c>
      <c r="J26" s="75"/>
      <c r="K26" s="75">
        <f>I26-J26</f>
        <v>2262000</v>
      </c>
      <c r="L26" s="80"/>
    </row>
    <row r="27" spans="1:12" ht="25.5" customHeight="1">
      <c r="A27" s="77">
        <f t="shared" si="1"/>
        <v>17</v>
      </c>
      <c r="B27" s="77" t="s">
        <v>88</v>
      </c>
      <c r="C27" s="78" t="s">
        <v>128</v>
      </c>
      <c r="D27" s="79" t="s">
        <v>129</v>
      </c>
      <c r="E27" s="77">
        <v>11</v>
      </c>
      <c r="F27" s="80" t="s">
        <v>127</v>
      </c>
      <c r="G27" s="73">
        <f>SUMIF('ngoai gio_I'!$B$8:$B$80,Tong_hop!B27,'ngoai gio_I'!$H$8:$H$80)</f>
        <v>33.5</v>
      </c>
      <c r="H27" s="74">
        <v>65000</v>
      </c>
      <c r="I27" s="75">
        <f>SUMIF('ngoai gio_I'!$B$8:$B$80,Tong_hop!B27,'ngoai gio_I'!$J$8:$J$80)</f>
        <v>2177500</v>
      </c>
      <c r="J27" s="75"/>
      <c r="K27" s="75">
        <f>I27-J27</f>
        <v>2177500</v>
      </c>
      <c r="L27" s="80"/>
    </row>
    <row r="28" spans="1:12" ht="25.5" customHeight="1">
      <c r="A28" s="77">
        <f t="shared" si="1"/>
        <v>18</v>
      </c>
      <c r="B28" s="77" t="s">
        <v>89</v>
      </c>
      <c r="C28" s="78" t="s">
        <v>130</v>
      </c>
      <c r="D28" s="79" t="s">
        <v>65</v>
      </c>
      <c r="E28" s="77">
        <v>11</v>
      </c>
      <c r="F28" s="80" t="s">
        <v>127</v>
      </c>
      <c r="G28" s="73">
        <f>SUMIF('ngoai gio_I'!$B$8:$B$80,Tong_hop!B28,'ngoai gio_I'!$H$8:$H$80)</f>
        <v>33.700000000000003</v>
      </c>
      <c r="H28" s="74">
        <v>65000</v>
      </c>
      <c r="I28" s="75">
        <f>SUMIF('ngoai gio_I'!$B$8:$B$80,Tong_hop!B28,'ngoai gio_I'!$J$8:$J$80)</f>
        <v>2190500</v>
      </c>
      <c r="J28" s="75"/>
      <c r="K28" s="75">
        <f>I28-J28</f>
        <v>2190500</v>
      </c>
      <c r="L28" s="80"/>
    </row>
    <row r="29" spans="1:12" ht="25.5" customHeight="1">
      <c r="A29" s="77">
        <f t="shared" si="1"/>
        <v>19</v>
      </c>
      <c r="B29" s="77" t="s">
        <v>90</v>
      </c>
      <c r="C29" s="78" t="s">
        <v>131</v>
      </c>
      <c r="D29" s="79" t="s">
        <v>132</v>
      </c>
      <c r="E29" s="77">
        <v>11</v>
      </c>
      <c r="F29" s="80" t="s">
        <v>133</v>
      </c>
      <c r="G29" s="73">
        <f>SUMIF('ngoai gio_I'!$B$8:$B$80,Tong_hop!B29,'ngoai gio_I'!$H$8:$H$80)</f>
        <v>69.5</v>
      </c>
      <c r="H29" s="74">
        <v>65000</v>
      </c>
      <c r="I29" s="75">
        <f>SUMIF('ngoai gio_I'!$B$8:$B$80,Tong_hop!B29,'ngoai gio_I'!$J$8:$J$80)</f>
        <v>4517500</v>
      </c>
      <c r="J29" s="75"/>
      <c r="K29" s="75">
        <f>I29-J29</f>
        <v>4517500</v>
      </c>
      <c r="L29" s="80"/>
    </row>
    <row r="30" spans="1:12" ht="25.5" customHeight="1">
      <c r="A30" s="77">
        <f t="shared" si="1"/>
        <v>20</v>
      </c>
      <c r="B30" s="77" t="s">
        <v>91</v>
      </c>
      <c r="C30" s="78" t="s">
        <v>134</v>
      </c>
      <c r="D30" s="79" t="s">
        <v>135</v>
      </c>
      <c r="E30" s="77">
        <v>12</v>
      </c>
      <c r="F30" s="80" t="s">
        <v>136</v>
      </c>
      <c r="G30" s="73">
        <f>SUMIF('ngoai gio_I'!$B$8:$B$80,Tong_hop!B30,'ngoai gio_I'!$H$8:$H$80)</f>
        <v>94.6</v>
      </c>
      <c r="H30" s="74">
        <v>65000</v>
      </c>
      <c r="I30" s="75">
        <f>SUMIF('ngoai gio_I'!$B$8:$B$80,Tong_hop!B30,'ngoai gio_I'!$J$8:$J$80)</f>
        <v>6149000</v>
      </c>
      <c r="J30" s="75"/>
      <c r="K30" s="75">
        <f t="shared" ref="K30:K32" si="4">I30-J30</f>
        <v>6149000</v>
      </c>
      <c r="L30" s="80"/>
    </row>
    <row r="31" spans="1:12" ht="25.5" customHeight="1">
      <c r="A31" s="77">
        <f t="shared" si="1"/>
        <v>21</v>
      </c>
      <c r="B31" s="77" t="s">
        <v>92</v>
      </c>
      <c r="C31" s="78" t="s">
        <v>137</v>
      </c>
      <c r="D31" s="79" t="s">
        <v>40</v>
      </c>
      <c r="E31" s="77">
        <v>33</v>
      </c>
      <c r="F31" s="80" t="s">
        <v>138</v>
      </c>
      <c r="G31" s="73">
        <f>SUMIF('ngoai gio_I'!$B$8:$B$80,Tong_hop!B31,'ngoai gio_I'!$H$8:$H$80)</f>
        <v>50</v>
      </c>
      <c r="H31" s="74">
        <v>65000</v>
      </c>
      <c r="I31" s="75">
        <f>SUMIF('ngoai gio_I'!$B$8:$B$80,Tong_hop!B31,'ngoai gio_I'!$J$8:$J$80)</f>
        <v>3250000</v>
      </c>
      <c r="J31" s="75"/>
      <c r="K31" s="75">
        <f t="shared" si="4"/>
        <v>3250000</v>
      </c>
      <c r="L31" s="80"/>
    </row>
    <row r="32" spans="1:12" ht="25.5" customHeight="1">
      <c r="A32" s="77">
        <f t="shared" si="1"/>
        <v>22</v>
      </c>
      <c r="B32" s="77" t="s">
        <v>93</v>
      </c>
      <c r="C32" s="78" t="s">
        <v>139</v>
      </c>
      <c r="D32" s="79" t="s">
        <v>140</v>
      </c>
      <c r="E32" s="77">
        <v>33</v>
      </c>
      <c r="F32" s="80" t="s">
        <v>138</v>
      </c>
      <c r="G32" s="73">
        <f>SUMIF('ngoai gio_I'!$B$8:$B$80,Tong_hop!B32,'ngoai gio_I'!$H$8:$H$80)</f>
        <v>36.200000000000003</v>
      </c>
      <c r="H32" s="74">
        <v>65000</v>
      </c>
      <c r="I32" s="75">
        <f>SUMIF('ngoai gio_I'!$B$8:$B$80,Tong_hop!B32,'ngoai gio_I'!$J$8:$J$80)</f>
        <v>2353000</v>
      </c>
      <c r="J32" s="75"/>
      <c r="K32" s="75">
        <f t="shared" si="4"/>
        <v>2353000</v>
      </c>
      <c r="L32" s="80"/>
    </row>
    <row r="33" spans="1:12" hidden="1">
      <c r="A33" s="81"/>
      <c r="B33" s="82"/>
      <c r="C33" s="81"/>
      <c r="D33" s="81"/>
      <c r="E33" s="82"/>
      <c r="F33" s="81"/>
      <c r="G33" s="81"/>
      <c r="H33" s="81"/>
      <c r="I33" s="81"/>
      <c r="J33" s="81"/>
      <c r="K33" s="81"/>
      <c r="L33" s="81"/>
    </row>
    <row r="34" spans="1:12" ht="21.75" customHeight="1">
      <c r="A34" s="105" t="s">
        <v>20</v>
      </c>
      <c r="B34" s="105"/>
      <c r="C34" s="105"/>
      <c r="D34" s="105"/>
      <c r="E34" s="105"/>
      <c r="F34" s="105"/>
      <c r="G34" s="83">
        <f>SUBTOTAL(9,G11:G33)</f>
        <v>1063.4000000000003</v>
      </c>
      <c r="H34" s="84"/>
      <c r="I34" s="85">
        <f>SUBTOTAL(9,I11:I33)</f>
        <v>69121000</v>
      </c>
      <c r="J34" s="85">
        <f>SUBTOTAL(9,J11:J33)</f>
        <v>0</v>
      </c>
      <c r="K34" s="85">
        <f>SUBTOTAL(9,K11:K33)</f>
        <v>69121000</v>
      </c>
      <c r="L34" s="84"/>
    </row>
    <row r="35" spans="1:12" ht="7.5" customHeight="1">
      <c r="I35" s="87"/>
      <c r="J35" s="87"/>
      <c r="K35" s="87"/>
    </row>
    <row r="36" spans="1:12" ht="18" customHeight="1">
      <c r="C36" s="103" t="s">
        <v>24</v>
      </c>
      <c r="D36" s="103"/>
      <c r="E36" s="88" t="s">
        <v>25</v>
      </c>
      <c r="F36" s="89">
        <f>K34</f>
        <v>69121000</v>
      </c>
      <c r="G36" s="90" t="s">
        <v>26</v>
      </c>
      <c r="H36" s="91"/>
      <c r="I36" s="91"/>
      <c r="J36" s="91"/>
      <c r="K36" s="91"/>
      <c r="L36" s="91"/>
    </row>
    <row r="37" spans="1:12" ht="18" customHeight="1">
      <c r="C37" s="103" t="s">
        <v>27</v>
      </c>
      <c r="D37" s="103"/>
      <c r="E37" s="88" t="s">
        <v>25</v>
      </c>
      <c r="F37" s="104" t="str">
        <f>tien_so!C13</f>
        <v>Sáu mươi chín triệu một trăm hai mươi mốt ngàn đồng./.</v>
      </c>
      <c r="G37" s="104"/>
      <c r="H37" s="104"/>
      <c r="I37" s="104"/>
      <c r="J37" s="104"/>
      <c r="K37" s="104"/>
      <c r="L37" s="104"/>
    </row>
    <row r="39" spans="1:12">
      <c r="E39" s="102" t="s">
        <v>57</v>
      </c>
      <c r="F39" s="102"/>
      <c r="G39" s="102"/>
      <c r="H39" s="102"/>
      <c r="I39" s="102"/>
      <c r="J39" s="102"/>
      <c r="K39" s="102"/>
      <c r="L39" s="102"/>
    </row>
    <row r="40" spans="1:12" ht="21.75" customHeight="1">
      <c r="E40" s="69">
        <v>1</v>
      </c>
      <c r="F40" s="72" t="s">
        <v>41</v>
      </c>
      <c r="G40" s="69">
        <f t="shared" ref="G40:G55" si="5">SUMIF($E$11:$E$32,E40,$G$11:$G$32)</f>
        <v>0</v>
      </c>
      <c r="H40" s="72"/>
      <c r="I40" s="92">
        <f t="shared" ref="I40:I55" si="6">SUMIF($E$11:$E$32,E40,$I$11:$I$32)</f>
        <v>0</v>
      </c>
      <c r="J40" s="92">
        <f t="shared" ref="J40:J55" si="7">SUMIF($E$11:$E$32,E40,$J$11:$J$32)</f>
        <v>0</v>
      </c>
      <c r="K40" s="92">
        <f t="shared" ref="K40:K55" si="8">SUMIF($E$11:$E$32,E40,$K$11:$K$32)</f>
        <v>0</v>
      </c>
      <c r="L40" s="72"/>
    </row>
    <row r="41" spans="1:12" ht="21.75" customHeight="1">
      <c r="E41" s="77">
        <v>2</v>
      </c>
      <c r="F41" s="80" t="s">
        <v>42</v>
      </c>
      <c r="G41" s="77">
        <f t="shared" si="5"/>
        <v>0</v>
      </c>
      <c r="H41" s="80"/>
      <c r="I41" s="93">
        <f t="shared" si="6"/>
        <v>0</v>
      </c>
      <c r="J41" s="93">
        <f t="shared" si="7"/>
        <v>0</v>
      </c>
      <c r="K41" s="93">
        <f t="shared" si="8"/>
        <v>0</v>
      </c>
      <c r="L41" s="80"/>
    </row>
    <row r="42" spans="1:12" ht="21.75" customHeight="1">
      <c r="E42" s="77">
        <v>3</v>
      </c>
      <c r="F42" s="80" t="s">
        <v>59</v>
      </c>
      <c r="G42" s="77">
        <f t="shared" si="5"/>
        <v>108.10000000000001</v>
      </c>
      <c r="H42" s="80"/>
      <c r="I42" s="93">
        <f t="shared" si="6"/>
        <v>7026500</v>
      </c>
      <c r="J42" s="93">
        <f t="shared" si="7"/>
        <v>0</v>
      </c>
      <c r="K42" s="93">
        <f t="shared" si="8"/>
        <v>7026500</v>
      </c>
      <c r="L42" s="80"/>
    </row>
    <row r="43" spans="1:12" ht="21.75" customHeight="1">
      <c r="E43" s="77">
        <v>4</v>
      </c>
      <c r="F43" s="80" t="s">
        <v>43</v>
      </c>
      <c r="G43" s="77">
        <f t="shared" si="5"/>
        <v>0</v>
      </c>
      <c r="H43" s="80"/>
      <c r="I43" s="93">
        <f t="shared" si="6"/>
        <v>0</v>
      </c>
      <c r="J43" s="93">
        <f t="shared" si="7"/>
        <v>0</v>
      </c>
      <c r="K43" s="93">
        <f t="shared" si="8"/>
        <v>0</v>
      </c>
      <c r="L43" s="80"/>
    </row>
    <row r="44" spans="1:12" ht="21.75" customHeight="1">
      <c r="E44" s="77">
        <v>5</v>
      </c>
      <c r="F44" s="80" t="s">
        <v>44</v>
      </c>
      <c r="G44" s="77">
        <f t="shared" si="5"/>
        <v>0</v>
      </c>
      <c r="H44" s="80"/>
      <c r="I44" s="93">
        <f t="shared" si="6"/>
        <v>0</v>
      </c>
      <c r="J44" s="93">
        <f t="shared" si="7"/>
        <v>0</v>
      </c>
      <c r="K44" s="93">
        <f t="shared" si="8"/>
        <v>0</v>
      </c>
      <c r="L44" s="80"/>
    </row>
    <row r="45" spans="1:12" ht="21.75" customHeight="1">
      <c r="E45" s="77">
        <v>6</v>
      </c>
      <c r="F45" s="80" t="s">
        <v>55</v>
      </c>
      <c r="G45" s="77">
        <f t="shared" si="5"/>
        <v>33.5</v>
      </c>
      <c r="H45" s="80"/>
      <c r="I45" s="93">
        <f t="shared" si="6"/>
        <v>2177500</v>
      </c>
      <c r="J45" s="93">
        <f t="shared" si="7"/>
        <v>0</v>
      </c>
      <c r="K45" s="93">
        <f t="shared" si="8"/>
        <v>2177500</v>
      </c>
      <c r="L45" s="80"/>
    </row>
    <row r="46" spans="1:12" ht="21.75" customHeight="1">
      <c r="E46" s="77">
        <v>7</v>
      </c>
      <c r="F46" s="80" t="s">
        <v>70</v>
      </c>
      <c r="G46" s="77">
        <f t="shared" si="5"/>
        <v>261.8</v>
      </c>
      <c r="H46" s="80"/>
      <c r="I46" s="93">
        <f t="shared" si="6"/>
        <v>17017000</v>
      </c>
      <c r="J46" s="93">
        <f t="shared" si="7"/>
        <v>0</v>
      </c>
      <c r="K46" s="93">
        <f t="shared" si="8"/>
        <v>17017000</v>
      </c>
      <c r="L46" s="80"/>
    </row>
    <row r="47" spans="1:12" ht="21.75" customHeight="1">
      <c r="E47" s="77">
        <v>8</v>
      </c>
      <c r="F47" s="80" t="s">
        <v>45</v>
      </c>
      <c r="G47" s="77">
        <f t="shared" si="5"/>
        <v>0</v>
      </c>
      <c r="H47" s="80"/>
      <c r="I47" s="93">
        <f t="shared" si="6"/>
        <v>0</v>
      </c>
      <c r="J47" s="93">
        <f t="shared" si="7"/>
        <v>0</v>
      </c>
      <c r="K47" s="93">
        <f t="shared" si="8"/>
        <v>0</v>
      </c>
      <c r="L47" s="80"/>
    </row>
    <row r="48" spans="1:12" ht="21.75" customHeight="1">
      <c r="E48" s="77">
        <v>9</v>
      </c>
      <c r="F48" s="80" t="s">
        <v>46</v>
      </c>
      <c r="G48" s="77">
        <f t="shared" si="5"/>
        <v>25</v>
      </c>
      <c r="H48" s="80"/>
      <c r="I48" s="93">
        <f t="shared" si="6"/>
        <v>1625000</v>
      </c>
      <c r="J48" s="93">
        <f t="shared" si="7"/>
        <v>0</v>
      </c>
      <c r="K48" s="93">
        <f t="shared" si="8"/>
        <v>1625000</v>
      </c>
      <c r="L48" s="80"/>
    </row>
    <row r="49" spans="5:12" ht="21.75" customHeight="1">
      <c r="E49" s="77">
        <v>10</v>
      </c>
      <c r="F49" s="80" t="s">
        <v>47</v>
      </c>
      <c r="G49" s="77">
        <f t="shared" si="5"/>
        <v>282.69999999999993</v>
      </c>
      <c r="H49" s="80"/>
      <c r="I49" s="93">
        <f t="shared" si="6"/>
        <v>18375500</v>
      </c>
      <c r="J49" s="93">
        <f t="shared" si="7"/>
        <v>0</v>
      </c>
      <c r="K49" s="93">
        <f t="shared" si="8"/>
        <v>18375500</v>
      </c>
      <c r="L49" s="80"/>
    </row>
    <row r="50" spans="5:12" ht="21.75" customHeight="1">
      <c r="E50" s="77">
        <v>11</v>
      </c>
      <c r="F50" s="80" t="s">
        <v>48</v>
      </c>
      <c r="G50" s="77">
        <f t="shared" si="5"/>
        <v>171.5</v>
      </c>
      <c r="H50" s="80"/>
      <c r="I50" s="93">
        <f t="shared" si="6"/>
        <v>11147500</v>
      </c>
      <c r="J50" s="93">
        <f t="shared" si="7"/>
        <v>0</v>
      </c>
      <c r="K50" s="93">
        <f t="shared" si="8"/>
        <v>11147500</v>
      </c>
      <c r="L50" s="80"/>
    </row>
    <row r="51" spans="5:12" ht="21.75" customHeight="1">
      <c r="E51" s="77">
        <v>12</v>
      </c>
      <c r="F51" s="80" t="s">
        <v>49</v>
      </c>
      <c r="G51" s="77">
        <f t="shared" si="5"/>
        <v>94.6</v>
      </c>
      <c r="H51" s="80"/>
      <c r="I51" s="93">
        <f t="shared" si="6"/>
        <v>6149000</v>
      </c>
      <c r="J51" s="93">
        <f t="shared" si="7"/>
        <v>0</v>
      </c>
      <c r="K51" s="93">
        <f t="shared" si="8"/>
        <v>6149000</v>
      </c>
      <c r="L51" s="80"/>
    </row>
    <row r="52" spans="5:12" ht="21.75" customHeight="1">
      <c r="E52" s="77">
        <v>14</v>
      </c>
      <c r="F52" s="80" t="s">
        <v>50</v>
      </c>
      <c r="G52" s="77">
        <f t="shared" si="5"/>
        <v>0</v>
      </c>
      <c r="H52" s="80"/>
      <c r="I52" s="93">
        <f t="shared" si="6"/>
        <v>0</v>
      </c>
      <c r="J52" s="93">
        <f t="shared" si="7"/>
        <v>0</v>
      </c>
      <c r="K52" s="93">
        <f t="shared" si="8"/>
        <v>0</v>
      </c>
      <c r="L52" s="80"/>
    </row>
    <row r="53" spans="5:12" ht="21.75" customHeight="1">
      <c r="E53" s="77">
        <v>23</v>
      </c>
      <c r="F53" s="80" t="s">
        <v>51</v>
      </c>
      <c r="G53" s="77">
        <f t="shared" si="5"/>
        <v>0</v>
      </c>
      <c r="H53" s="80"/>
      <c r="I53" s="93">
        <f t="shared" si="6"/>
        <v>0</v>
      </c>
      <c r="J53" s="93">
        <f t="shared" si="7"/>
        <v>0</v>
      </c>
      <c r="K53" s="93">
        <f t="shared" si="8"/>
        <v>0</v>
      </c>
      <c r="L53" s="80"/>
    </row>
    <row r="54" spans="5:12" ht="21.75" customHeight="1">
      <c r="E54" s="77">
        <v>33</v>
      </c>
      <c r="F54" s="80" t="s">
        <v>52</v>
      </c>
      <c r="G54" s="77">
        <f t="shared" si="5"/>
        <v>86.2</v>
      </c>
      <c r="H54" s="80"/>
      <c r="I54" s="93">
        <f t="shared" si="6"/>
        <v>5603000</v>
      </c>
      <c r="J54" s="93">
        <f t="shared" si="7"/>
        <v>0</v>
      </c>
      <c r="K54" s="93">
        <f t="shared" si="8"/>
        <v>5603000</v>
      </c>
      <c r="L54" s="80"/>
    </row>
    <row r="55" spans="5:12" ht="21.75" customHeight="1">
      <c r="E55" s="94">
        <v>51</v>
      </c>
      <c r="F55" s="84" t="s">
        <v>53</v>
      </c>
      <c r="G55" s="94">
        <f t="shared" si="5"/>
        <v>0</v>
      </c>
      <c r="H55" s="84"/>
      <c r="I55" s="95">
        <f t="shared" si="6"/>
        <v>0</v>
      </c>
      <c r="J55" s="95">
        <f t="shared" si="7"/>
        <v>0</v>
      </c>
      <c r="K55" s="95">
        <f t="shared" si="8"/>
        <v>0</v>
      </c>
      <c r="L55" s="84"/>
    </row>
    <row r="56" spans="5:12" ht="21.75" customHeight="1">
      <c r="E56" s="96"/>
      <c r="F56" s="64" t="s">
        <v>54</v>
      </c>
      <c r="G56" s="64">
        <f>SUM(G40:G55)</f>
        <v>1063.3999999999999</v>
      </c>
      <c r="H56" s="64"/>
      <c r="I56" s="97">
        <f>SUM(I40:I55)</f>
        <v>69121000</v>
      </c>
      <c r="J56" s="97">
        <f>SUM(J40:J55)</f>
        <v>0</v>
      </c>
      <c r="K56" s="97">
        <f>SUM(K40:K55)</f>
        <v>69121000</v>
      </c>
      <c r="L56" s="64"/>
    </row>
  </sheetData>
  <autoFilter ref="B10:L38"/>
  <mergeCells count="10">
    <mergeCell ref="E39:L39"/>
    <mergeCell ref="C37:D37"/>
    <mergeCell ref="C36:D36"/>
    <mergeCell ref="F37:L37"/>
    <mergeCell ref="A34:F34"/>
    <mergeCell ref="A1:E1"/>
    <mergeCell ref="A2:E2"/>
    <mergeCell ref="A4:L4"/>
    <mergeCell ref="A6:L6"/>
    <mergeCell ref="A5:L5"/>
  </mergeCells>
  <phoneticPr fontId="1" type="noConversion"/>
  <pageMargins left="0.39" right="0.18" top="0.49" bottom="0.45" header="0.26" footer="0.21"/>
  <pageSetup paperSize="9" scale="95" orientation="landscape" r:id="rId1"/>
  <headerFooter alignWithMargins="0">
    <oddFooter>&amp;C&amp;P/&amp;N</oddFooter>
  </headerFooter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>
      <selection sqref="A1:F1"/>
    </sheetView>
  </sheetViews>
  <sheetFormatPr defaultRowHeight="15.75"/>
  <cols>
    <col min="1" max="1" width="5" style="19" customWidth="1"/>
    <col min="2" max="2" width="7" style="58" customWidth="1"/>
    <col min="3" max="3" width="10.875" style="19" hidden="1" customWidth="1"/>
    <col min="4" max="4" width="15.5" style="20" bestFit="1" customWidth="1"/>
    <col min="5" max="5" width="7.5" style="20" bestFit="1" customWidth="1"/>
    <col min="6" max="6" width="4.125" style="19" customWidth="1"/>
    <col min="7" max="7" width="27.125" style="20" bestFit="1" customWidth="1"/>
    <col min="8" max="8" width="9" style="21"/>
    <col min="9" max="9" width="8.125" style="19" customWidth="1"/>
    <col min="10" max="10" width="13.5" style="20" customWidth="1"/>
    <col min="11" max="11" width="9.25" style="19" bestFit="1" customWidth="1"/>
    <col min="12" max="12" width="5.375" style="19" customWidth="1"/>
    <col min="13" max="13" width="28.125" style="20" bestFit="1" customWidth="1"/>
    <col min="14" max="14" width="7.75" style="20" customWidth="1"/>
    <col min="15" max="16384" width="9" style="20"/>
  </cols>
  <sheetData>
    <row r="1" spans="1:14">
      <c r="A1" s="106" t="s">
        <v>18</v>
      </c>
      <c r="B1" s="106"/>
      <c r="C1" s="106"/>
      <c r="D1" s="106"/>
      <c r="E1" s="106"/>
      <c r="F1" s="106"/>
    </row>
    <row r="2" spans="1:14">
      <c r="A2" s="108" t="s">
        <v>19</v>
      </c>
      <c r="B2" s="108"/>
      <c r="C2" s="108"/>
      <c r="D2" s="108"/>
      <c r="E2" s="108"/>
      <c r="F2" s="108"/>
    </row>
    <row r="4" spans="1:14" ht="18.75">
      <c r="A4" s="109" t="s">
        <v>71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8.75">
      <c r="A5" s="110" t="s">
        <v>72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6.5" customHeight="1">
      <c r="A6" s="22"/>
      <c r="B6" s="59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25" customFormat="1" ht="30.75" customHeight="1">
      <c r="A7" s="24" t="s">
        <v>12</v>
      </c>
      <c r="B7" s="24" t="s">
        <v>6</v>
      </c>
      <c r="C7" s="24" t="s">
        <v>0</v>
      </c>
      <c r="D7" s="55" t="s">
        <v>7</v>
      </c>
      <c r="E7" s="56" t="s">
        <v>8</v>
      </c>
      <c r="F7" s="24" t="s">
        <v>10</v>
      </c>
      <c r="G7" s="24" t="s">
        <v>11</v>
      </c>
      <c r="H7" s="57" t="s">
        <v>13</v>
      </c>
      <c r="I7" s="24" t="s">
        <v>14</v>
      </c>
      <c r="J7" s="24" t="s">
        <v>15</v>
      </c>
      <c r="K7" s="24" t="s">
        <v>21</v>
      </c>
      <c r="L7" s="24" t="s">
        <v>17</v>
      </c>
      <c r="M7" s="24" t="s">
        <v>9</v>
      </c>
      <c r="N7" s="24" t="s">
        <v>16</v>
      </c>
    </row>
    <row r="8" spans="1:14" s="23" customFormat="1" ht="20.25" customHeight="1">
      <c r="A8" s="26">
        <v>1</v>
      </c>
      <c r="B8" s="26" t="s">
        <v>73</v>
      </c>
      <c r="C8" s="26" t="s">
        <v>62</v>
      </c>
      <c r="D8" s="42" t="s">
        <v>94</v>
      </c>
      <c r="E8" s="43" t="s">
        <v>95</v>
      </c>
      <c r="F8" s="27">
        <v>3</v>
      </c>
      <c r="G8" s="1" t="s">
        <v>35</v>
      </c>
      <c r="H8" s="28">
        <v>22</v>
      </c>
      <c r="I8" s="29">
        <v>65000</v>
      </c>
      <c r="J8" s="30">
        <f t="shared" ref="J8:J67" si="0">I8*H8</f>
        <v>1430000</v>
      </c>
      <c r="K8" s="26" t="s">
        <v>141</v>
      </c>
      <c r="L8" s="26" t="s">
        <v>1</v>
      </c>
      <c r="M8" s="31" t="s">
        <v>159</v>
      </c>
      <c r="N8" s="1" t="s">
        <v>2</v>
      </c>
    </row>
    <row r="9" spans="1:14" s="23" customFormat="1" ht="20.25" customHeight="1">
      <c r="A9" s="26">
        <f>A8+1</f>
        <v>2</v>
      </c>
      <c r="B9" s="26" t="s">
        <v>73</v>
      </c>
      <c r="C9" s="26" t="s">
        <v>62</v>
      </c>
      <c r="D9" s="42" t="s">
        <v>94</v>
      </c>
      <c r="E9" s="43" t="s">
        <v>95</v>
      </c>
      <c r="F9" s="27">
        <v>3</v>
      </c>
      <c r="G9" s="1" t="s">
        <v>35</v>
      </c>
      <c r="H9" s="28">
        <v>8</v>
      </c>
      <c r="I9" s="29">
        <v>65000</v>
      </c>
      <c r="J9" s="30">
        <f t="shared" si="0"/>
        <v>520000</v>
      </c>
      <c r="K9" s="26" t="s">
        <v>141</v>
      </c>
      <c r="L9" s="26" t="s">
        <v>5</v>
      </c>
      <c r="M9" s="31" t="s">
        <v>159</v>
      </c>
      <c r="N9" s="1" t="s">
        <v>2</v>
      </c>
    </row>
    <row r="10" spans="1:14" s="23" customFormat="1" ht="20.25" customHeight="1">
      <c r="A10" s="26">
        <f t="shared" ref="A10:A73" si="1">A9+1</f>
        <v>3</v>
      </c>
      <c r="B10" s="26" t="s">
        <v>73</v>
      </c>
      <c r="C10" s="26" t="s">
        <v>62</v>
      </c>
      <c r="D10" s="42" t="s">
        <v>94</v>
      </c>
      <c r="E10" s="43" t="s">
        <v>95</v>
      </c>
      <c r="F10" s="27">
        <v>3</v>
      </c>
      <c r="G10" s="1" t="s">
        <v>35</v>
      </c>
      <c r="H10" s="28">
        <v>0.8</v>
      </c>
      <c r="I10" s="29">
        <v>65000</v>
      </c>
      <c r="J10" s="30">
        <f t="shared" ref="J10:J38" si="2">I10*H10</f>
        <v>52000</v>
      </c>
      <c r="K10" s="26" t="s">
        <v>141</v>
      </c>
      <c r="L10" s="26" t="s">
        <v>3</v>
      </c>
      <c r="M10" s="31" t="s">
        <v>159</v>
      </c>
      <c r="N10" s="1" t="s">
        <v>2</v>
      </c>
    </row>
    <row r="11" spans="1:14" s="23" customFormat="1" ht="20.25" customHeight="1">
      <c r="A11" s="26">
        <f t="shared" si="1"/>
        <v>4</v>
      </c>
      <c r="B11" s="26" t="s">
        <v>73</v>
      </c>
      <c r="C11" s="26" t="s">
        <v>62</v>
      </c>
      <c r="D11" s="42" t="s">
        <v>94</v>
      </c>
      <c r="E11" s="43" t="s">
        <v>95</v>
      </c>
      <c r="F11" s="27">
        <v>3</v>
      </c>
      <c r="G11" s="1" t="s">
        <v>35</v>
      </c>
      <c r="H11" s="28">
        <v>1.9</v>
      </c>
      <c r="I11" s="29">
        <v>65000</v>
      </c>
      <c r="J11" s="30">
        <f t="shared" si="2"/>
        <v>123500</v>
      </c>
      <c r="K11" s="26" t="s">
        <v>141</v>
      </c>
      <c r="L11" s="26" t="s">
        <v>4</v>
      </c>
      <c r="M11" s="31" t="s">
        <v>159</v>
      </c>
      <c r="N11" s="1" t="s">
        <v>2</v>
      </c>
    </row>
    <row r="12" spans="1:14" s="23" customFormat="1" ht="20.25" customHeight="1">
      <c r="A12" s="26">
        <f t="shared" si="1"/>
        <v>5</v>
      </c>
      <c r="B12" s="26" t="s">
        <v>74</v>
      </c>
      <c r="C12" s="26" t="s">
        <v>62</v>
      </c>
      <c r="D12" s="42" t="s">
        <v>96</v>
      </c>
      <c r="E12" s="43" t="s">
        <v>97</v>
      </c>
      <c r="F12" s="27">
        <v>3</v>
      </c>
      <c r="G12" s="1" t="s">
        <v>35</v>
      </c>
      <c r="H12" s="28">
        <v>8</v>
      </c>
      <c r="I12" s="29">
        <v>65000</v>
      </c>
      <c r="J12" s="30">
        <f t="shared" si="2"/>
        <v>520000</v>
      </c>
      <c r="K12" s="26" t="s">
        <v>37</v>
      </c>
      <c r="L12" s="26" t="s">
        <v>5</v>
      </c>
      <c r="M12" s="31" t="s">
        <v>39</v>
      </c>
      <c r="N12" s="1" t="s">
        <v>2</v>
      </c>
    </row>
    <row r="13" spans="1:14" s="23" customFormat="1" ht="20.25" customHeight="1">
      <c r="A13" s="26">
        <f t="shared" si="1"/>
        <v>6</v>
      </c>
      <c r="B13" s="26" t="s">
        <v>74</v>
      </c>
      <c r="C13" s="26" t="s">
        <v>62</v>
      </c>
      <c r="D13" s="42" t="s">
        <v>96</v>
      </c>
      <c r="E13" s="44" t="s">
        <v>97</v>
      </c>
      <c r="F13" s="27">
        <v>3</v>
      </c>
      <c r="G13" s="1" t="s">
        <v>35</v>
      </c>
      <c r="H13" s="28">
        <v>8</v>
      </c>
      <c r="I13" s="29">
        <v>65000</v>
      </c>
      <c r="J13" s="30">
        <f t="shared" si="2"/>
        <v>520000</v>
      </c>
      <c r="K13" s="26" t="s">
        <v>37</v>
      </c>
      <c r="L13" s="26" t="s">
        <v>5</v>
      </c>
      <c r="M13" s="31" t="s">
        <v>39</v>
      </c>
      <c r="N13" s="1" t="s">
        <v>2</v>
      </c>
    </row>
    <row r="14" spans="1:14" s="23" customFormat="1" ht="20.25" customHeight="1">
      <c r="A14" s="26">
        <f t="shared" si="1"/>
        <v>7</v>
      </c>
      <c r="B14" s="26" t="s">
        <v>75</v>
      </c>
      <c r="C14" s="26" t="s">
        <v>62</v>
      </c>
      <c r="D14" s="42" t="s">
        <v>98</v>
      </c>
      <c r="E14" s="44" t="s">
        <v>99</v>
      </c>
      <c r="F14" s="27">
        <v>3</v>
      </c>
      <c r="G14" s="1" t="s">
        <v>35</v>
      </c>
      <c r="H14" s="28">
        <v>22</v>
      </c>
      <c r="I14" s="29">
        <v>65000</v>
      </c>
      <c r="J14" s="30">
        <f t="shared" si="2"/>
        <v>1430000</v>
      </c>
      <c r="K14" s="26" t="s">
        <v>37</v>
      </c>
      <c r="L14" s="26" t="s">
        <v>1</v>
      </c>
      <c r="M14" s="31" t="s">
        <v>39</v>
      </c>
      <c r="N14" s="1" t="s">
        <v>2</v>
      </c>
    </row>
    <row r="15" spans="1:14" s="23" customFormat="1" ht="20.25" customHeight="1">
      <c r="A15" s="26">
        <f t="shared" si="1"/>
        <v>8</v>
      </c>
      <c r="B15" s="26" t="s">
        <v>75</v>
      </c>
      <c r="C15" s="26" t="s">
        <v>62</v>
      </c>
      <c r="D15" s="42" t="s">
        <v>98</v>
      </c>
      <c r="E15" s="44" t="s">
        <v>99</v>
      </c>
      <c r="F15" s="27">
        <v>3</v>
      </c>
      <c r="G15" s="1" t="s">
        <v>35</v>
      </c>
      <c r="H15" s="28">
        <v>1.3</v>
      </c>
      <c r="I15" s="29">
        <v>65000</v>
      </c>
      <c r="J15" s="30">
        <f t="shared" si="2"/>
        <v>84500</v>
      </c>
      <c r="K15" s="26" t="s">
        <v>37</v>
      </c>
      <c r="L15" s="26" t="s">
        <v>3</v>
      </c>
      <c r="M15" s="31" t="s">
        <v>39</v>
      </c>
      <c r="N15" s="1" t="s">
        <v>2</v>
      </c>
    </row>
    <row r="16" spans="1:14" s="23" customFormat="1" ht="20.25" customHeight="1">
      <c r="A16" s="26">
        <f t="shared" si="1"/>
        <v>9</v>
      </c>
      <c r="B16" s="26" t="s">
        <v>75</v>
      </c>
      <c r="C16" s="26" t="s">
        <v>62</v>
      </c>
      <c r="D16" s="42" t="s">
        <v>98</v>
      </c>
      <c r="E16" s="44" t="s">
        <v>99</v>
      </c>
      <c r="F16" s="27">
        <v>3</v>
      </c>
      <c r="G16" s="1" t="s">
        <v>35</v>
      </c>
      <c r="H16" s="28">
        <v>3.1</v>
      </c>
      <c r="I16" s="29">
        <v>65000</v>
      </c>
      <c r="J16" s="30">
        <f t="shared" si="2"/>
        <v>201500</v>
      </c>
      <c r="K16" s="26" t="s">
        <v>37</v>
      </c>
      <c r="L16" s="26" t="s">
        <v>4</v>
      </c>
      <c r="M16" s="31" t="s">
        <v>39</v>
      </c>
      <c r="N16" s="1" t="s">
        <v>2</v>
      </c>
    </row>
    <row r="17" spans="1:14" s="23" customFormat="1" ht="20.25" customHeight="1">
      <c r="A17" s="26">
        <f t="shared" si="1"/>
        <v>10</v>
      </c>
      <c r="B17" s="26" t="s">
        <v>76</v>
      </c>
      <c r="C17" s="26" t="s">
        <v>62</v>
      </c>
      <c r="D17" s="42" t="s">
        <v>100</v>
      </c>
      <c r="E17" s="44" t="s">
        <v>101</v>
      </c>
      <c r="F17" s="27">
        <v>3</v>
      </c>
      <c r="G17" s="1" t="s">
        <v>102</v>
      </c>
      <c r="H17" s="28">
        <v>30</v>
      </c>
      <c r="I17" s="29">
        <v>65000</v>
      </c>
      <c r="J17" s="30">
        <f t="shared" si="2"/>
        <v>1950000</v>
      </c>
      <c r="K17" s="26" t="s">
        <v>142</v>
      </c>
      <c r="L17" s="26" t="s">
        <v>1</v>
      </c>
      <c r="M17" s="31" t="s">
        <v>160</v>
      </c>
      <c r="N17" s="1" t="s">
        <v>2</v>
      </c>
    </row>
    <row r="18" spans="1:14" s="23" customFormat="1" ht="20.25" customHeight="1">
      <c r="A18" s="26">
        <f t="shared" si="1"/>
        <v>11</v>
      </c>
      <c r="B18" s="26" t="s">
        <v>76</v>
      </c>
      <c r="C18" s="26" t="s">
        <v>62</v>
      </c>
      <c r="D18" s="42" t="s">
        <v>100</v>
      </c>
      <c r="E18" s="44" t="s">
        <v>101</v>
      </c>
      <c r="F18" s="27">
        <v>3</v>
      </c>
      <c r="G18" s="1" t="s">
        <v>102</v>
      </c>
      <c r="H18" s="28">
        <v>0.9</v>
      </c>
      <c r="I18" s="29">
        <v>65000</v>
      </c>
      <c r="J18" s="30">
        <f t="shared" si="2"/>
        <v>58500</v>
      </c>
      <c r="K18" s="26" t="s">
        <v>142</v>
      </c>
      <c r="L18" s="26" t="s">
        <v>3</v>
      </c>
      <c r="M18" s="31" t="s">
        <v>160</v>
      </c>
      <c r="N18" s="1" t="s">
        <v>2</v>
      </c>
    </row>
    <row r="19" spans="1:14" s="23" customFormat="1" ht="20.25" customHeight="1">
      <c r="A19" s="26">
        <f t="shared" si="1"/>
        <v>12</v>
      </c>
      <c r="B19" s="26" t="s">
        <v>76</v>
      </c>
      <c r="C19" s="26" t="s">
        <v>62</v>
      </c>
      <c r="D19" s="42" t="s">
        <v>100</v>
      </c>
      <c r="E19" s="44" t="s">
        <v>101</v>
      </c>
      <c r="F19" s="27">
        <v>3</v>
      </c>
      <c r="G19" s="1" t="s">
        <v>102</v>
      </c>
      <c r="H19" s="28">
        <v>2.1</v>
      </c>
      <c r="I19" s="29">
        <v>65000</v>
      </c>
      <c r="J19" s="30">
        <f t="shared" si="2"/>
        <v>136500</v>
      </c>
      <c r="K19" s="26" t="s">
        <v>142</v>
      </c>
      <c r="L19" s="26" t="s">
        <v>4</v>
      </c>
      <c r="M19" s="31" t="s">
        <v>160</v>
      </c>
      <c r="N19" s="1" t="s">
        <v>2</v>
      </c>
    </row>
    <row r="20" spans="1:14" s="23" customFormat="1" ht="20.25" customHeight="1">
      <c r="A20" s="26">
        <f t="shared" si="1"/>
        <v>13</v>
      </c>
      <c r="B20" s="26" t="s">
        <v>77</v>
      </c>
      <c r="C20" s="26" t="s">
        <v>62</v>
      </c>
      <c r="D20" s="42" t="s">
        <v>103</v>
      </c>
      <c r="E20" s="44" t="s">
        <v>104</v>
      </c>
      <c r="F20" s="27">
        <v>6</v>
      </c>
      <c r="G20" s="1" t="s">
        <v>105</v>
      </c>
      <c r="H20" s="28">
        <v>30</v>
      </c>
      <c r="I20" s="29">
        <v>65000</v>
      </c>
      <c r="J20" s="30">
        <f t="shared" si="2"/>
        <v>1950000</v>
      </c>
      <c r="K20" s="26" t="s">
        <v>143</v>
      </c>
      <c r="L20" s="26" t="s">
        <v>1</v>
      </c>
      <c r="M20" s="31" t="s">
        <v>161</v>
      </c>
      <c r="N20" s="1" t="s">
        <v>2</v>
      </c>
    </row>
    <row r="21" spans="1:14" s="23" customFormat="1" ht="20.25" customHeight="1">
      <c r="A21" s="26">
        <f t="shared" si="1"/>
        <v>14</v>
      </c>
      <c r="B21" s="26" t="s">
        <v>77</v>
      </c>
      <c r="C21" s="26" t="s">
        <v>62</v>
      </c>
      <c r="D21" s="42" t="s">
        <v>103</v>
      </c>
      <c r="E21" s="44" t="s">
        <v>104</v>
      </c>
      <c r="F21" s="27">
        <v>6</v>
      </c>
      <c r="G21" s="1" t="s">
        <v>105</v>
      </c>
      <c r="H21" s="28">
        <v>1</v>
      </c>
      <c r="I21" s="29">
        <v>65000</v>
      </c>
      <c r="J21" s="30">
        <f t="shared" si="2"/>
        <v>65000</v>
      </c>
      <c r="K21" s="26" t="s">
        <v>143</v>
      </c>
      <c r="L21" s="26" t="s">
        <v>3</v>
      </c>
      <c r="M21" s="31" t="s">
        <v>161</v>
      </c>
      <c r="N21" s="1" t="s">
        <v>2</v>
      </c>
    </row>
    <row r="22" spans="1:14" s="23" customFormat="1" ht="20.25" customHeight="1">
      <c r="A22" s="26">
        <f t="shared" si="1"/>
        <v>15</v>
      </c>
      <c r="B22" s="26" t="s">
        <v>77</v>
      </c>
      <c r="C22" s="26" t="s">
        <v>62</v>
      </c>
      <c r="D22" s="42" t="s">
        <v>103</v>
      </c>
      <c r="E22" s="44" t="s">
        <v>104</v>
      </c>
      <c r="F22" s="27">
        <v>6</v>
      </c>
      <c r="G22" s="1" t="s">
        <v>105</v>
      </c>
      <c r="H22" s="28">
        <v>2.5</v>
      </c>
      <c r="I22" s="29">
        <v>65000</v>
      </c>
      <c r="J22" s="30">
        <f t="shared" si="2"/>
        <v>162500</v>
      </c>
      <c r="K22" s="26" t="s">
        <v>143</v>
      </c>
      <c r="L22" s="26" t="s">
        <v>4</v>
      </c>
      <c r="M22" s="31" t="s">
        <v>161</v>
      </c>
      <c r="N22" s="1" t="s">
        <v>2</v>
      </c>
    </row>
    <row r="23" spans="1:14" s="23" customFormat="1" ht="20.25" customHeight="1">
      <c r="A23" s="26">
        <f t="shared" si="1"/>
        <v>16</v>
      </c>
      <c r="B23" s="26" t="s">
        <v>78</v>
      </c>
      <c r="C23" s="26" t="s">
        <v>62</v>
      </c>
      <c r="D23" s="42" t="s">
        <v>106</v>
      </c>
      <c r="E23" s="44" t="s">
        <v>95</v>
      </c>
      <c r="F23" s="27">
        <v>7</v>
      </c>
      <c r="G23" s="1" t="s">
        <v>32</v>
      </c>
      <c r="H23" s="28">
        <v>30</v>
      </c>
      <c r="I23" s="29">
        <v>65000</v>
      </c>
      <c r="J23" s="30">
        <f t="shared" si="2"/>
        <v>1950000</v>
      </c>
      <c r="K23" s="26" t="s">
        <v>144</v>
      </c>
      <c r="L23" s="26" t="s">
        <v>1</v>
      </c>
      <c r="M23" s="31" t="s">
        <v>162</v>
      </c>
      <c r="N23" s="1" t="s">
        <v>2</v>
      </c>
    </row>
    <row r="24" spans="1:14" s="23" customFormat="1" ht="20.25" customHeight="1">
      <c r="A24" s="26">
        <f t="shared" si="1"/>
        <v>17</v>
      </c>
      <c r="B24" s="26" t="s">
        <v>78</v>
      </c>
      <c r="C24" s="26" t="s">
        <v>62</v>
      </c>
      <c r="D24" s="42" t="s">
        <v>106</v>
      </c>
      <c r="E24" s="44" t="s">
        <v>95</v>
      </c>
      <c r="F24" s="27">
        <v>7</v>
      </c>
      <c r="G24" s="1" t="s">
        <v>32</v>
      </c>
      <c r="H24" s="28">
        <v>0.5</v>
      </c>
      <c r="I24" s="29">
        <v>65000</v>
      </c>
      <c r="J24" s="30">
        <f t="shared" si="2"/>
        <v>32500</v>
      </c>
      <c r="K24" s="26" t="s">
        <v>144</v>
      </c>
      <c r="L24" s="26" t="s">
        <v>3</v>
      </c>
      <c r="M24" s="31" t="s">
        <v>162</v>
      </c>
      <c r="N24" s="1" t="s">
        <v>2</v>
      </c>
    </row>
    <row r="25" spans="1:14" s="23" customFormat="1" ht="20.25" customHeight="1">
      <c r="A25" s="26">
        <f t="shared" si="1"/>
        <v>18</v>
      </c>
      <c r="B25" s="26" t="s">
        <v>78</v>
      </c>
      <c r="C25" s="26" t="s">
        <v>62</v>
      </c>
      <c r="D25" s="42" t="s">
        <v>106</v>
      </c>
      <c r="E25" s="44" t="s">
        <v>95</v>
      </c>
      <c r="F25" s="27">
        <v>7</v>
      </c>
      <c r="G25" s="1" t="s">
        <v>32</v>
      </c>
      <c r="H25" s="28">
        <v>1.3</v>
      </c>
      <c r="I25" s="29">
        <v>65000</v>
      </c>
      <c r="J25" s="30">
        <f t="shared" si="2"/>
        <v>84500</v>
      </c>
      <c r="K25" s="26" t="s">
        <v>144</v>
      </c>
      <c r="L25" s="26" t="s">
        <v>4</v>
      </c>
      <c r="M25" s="31" t="s">
        <v>162</v>
      </c>
      <c r="N25" s="1" t="s">
        <v>2</v>
      </c>
    </row>
    <row r="26" spans="1:14" s="23" customFormat="1" ht="20.25" customHeight="1">
      <c r="A26" s="26">
        <f t="shared" si="1"/>
        <v>19</v>
      </c>
      <c r="B26" s="26" t="s">
        <v>79</v>
      </c>
      <c r="C26" s="26" t="s">
        <v>62</v>
      </c>
      <c r="D26" s="42" t="s">
        <v>107</v>
      </c>
      <c r="E26" s="44" t="s">
        <v>108</v>
      </c>
      <c r="F26" s="27">
        <v>7</v>
      </c>
      <c r="G26" s="1" t="s">
        <v>32</v>
      </c>
      <c r="H26" s="28">
        <v>30.7</v>
      </c>
      <c r="I26" s="29">
        <v>65000</v>
      </c>
      <c r="J26" s="30">
        <f t="shared" si="2"/>
        <v>1995500</v>
      </c>
      <c r="K26" s="26" t="s">
        <v>60</v>
      </c>
      <c r="L26" s="26" t="s">
        <v>1</v>
      </c>
      <c r="M26" s="31" t="s">
        <v>61</v>
      </c>
      <c r="N26" s="1" t="s">
        <v>2</v>
      </c>
    </row>
    <row r="27" spans="1:14" s="23" customFormat="1" ht="20.25" customHeight="1">
      <c r="A27" s="26">
        <f t="shared" si="1"/>
        <v>20</v>
      </c>
      <c r="B27" s="26" t="s">
        <v>79</v>
      </c>
      <c r="C27" s="26" t="s">
        <v>62</v>
      </c>
      <c r="D27" s="42" t="s">
        <v>107</v>
      </c>
      <c r="E27" s="44" t="s">
        <v>108</v>
      </c>
      <c r="F27" s="27">
        <v>7</v>
      </c>
      <c r="G27" s="1" t="s">
        <v>32</v>
      </c>
      <c r="H27" s="28">
        <v>48.4</v>
      </c>
      <c r="I27" s="29">
        <v>65000</v>
      </c>
      <c r="J27" s="30">
        <f t="shared" si="2"/>
        <v>3146000</v>
      </c>
      <c r="K27" s="26" t="s">
        <v>36</v>
      </c>
      <c r="L27" s="26" t="s">
        <v>1</v>
      </c>
      <c r="M27" s="31" t="s">
        <v>38</v>
      </c>
      <c r="N27" s="1" t="s">
        <v>2</v>
      </c>
    </row>
    <row r="28" spans="1:14" s="23" customFormat="1" ht="20.25" customHeight="1">
      <c r="A28" s="26">
        <f t="shared" si="1"/>
        <v>21</v>
      </c>
      <c r="B28" s="26" t="s">
        <v>79</v>
      </c>
      <c r="C28" s="26" t="s">
        <v>62</v>
      </c>
      <c r="D28" s="42" t="s">
        <v>107</v>
      </c>
      <c r="E28" s="44" t="s">
        <v>108</v>
      </c>
      <c r="F28" s="27">
        <v>7</v>
      </c>
      <c r="G28" s="1" t="s">
        <v>32</v>
      </c>
      <c r="H28" s="28">
        <v>2.1</v>
      </c>
      <c r="I28" s="29">
        <v>65000</v>
      </c>
      <c r="J28" s="30">
        <f t="shared" si="2"/>
        <v>136500</v>
      </c>
      <c r="K28" s="26" t="s">
        <v>60</v>
      </c>
      <c r="L28" s="26" t="s">
        <v>3</v>
      </c>
      <c r="M28" s="31" t="s">
        <v>61</v>
      </c>
      <c r="N28" s="1" t="s">
        <v>2</v>
      </c>
    </row>
    <row r="29" spans="1:14" s="23" customFormat="1" ht="20.25" customHeight="1">
      <c r="A29" s="26">
        <f t="shared" si="1"/>
        <v>22</v>
      </c>
      <c r="B29" s="26" t="s">
        <v>79</v>
      </c>
      <c r="C29" s="26" t="s">
        <v>62</v>
      </c>
      <c r="D29" s="42" t="s">
        <v>107</v>
      </c>
      <c r="E29" s="44" t="s">
        <v>108</v>
      </c>
      <c r="F29" s="27">
        <v>7</v>
      </c>
      <c r="G29" s="1" t="s">
        <v>32</v>
      </c>
      <c r="H29" s="28">
        <v>2.2000000000000002</v>
      </c>
      <c r="I29" s="29">
        <v>65000</v>
      </c>
      <c r="J29" s="30">
        <f t="shared" si="2"/>
        <v>143000</v>
      </c>
      <c r="K29" s="26" t="s">
        <v>36</v>
      </c>
      <c r="L29" s="26" t="s">
        <v>3</v>
      </c>
      <c r="M29" s="31" t="s">
        <v>38</v>
      </c>
      <c r="N29" s="1" t="s">
        <v>2</v>
      </c>
    </row>
    <row r="30" spans="1:14" s="23" customFormat="1" ht="20.25" customHeight="1">
      <c r="A30" s="26">
        <f t="shared" si="1"/>
        <v>23</v>
      </c>
      <c r="B30" s="26" t="s">
        <v>79</v>
      </c>
      <c r="C30" s="26" t="s">
        <v>62</v>
      </c>
      <c r="D30" s="42" t="s">
        <v>107</v>
      </c>
      <c r="E30" s="44" t="s">
        <v>108</v>
      </c>
      <c r="F30" s="27">
        <v>7</v>
      </c>
      <c r="G30" s="1" t="s">
        <v>32</v>
      </c>
      <c r="H30" s="28">
        <v>5.0999999999999996</v>
      </c>
      <c r="I30" s="29">
        <v>65000</v>
      </c>
      <c r="J30" s="30">
        <f t="shared" si="2"/>
        <v>331500</v>
      </c>
      <c r="K30" s="26" t="s">
        <v>60</v>
      </c>
      <c r="L30" s="26" t="s">
        <v>4</v>
      </c>
      <c r="M30" s="31" t="s">
        <v>61</v>
      </c>
      <c r="N30" s="1" t="s">
        <v>2</v>
      </c>
    </row>
    <row r="31" spans="1:14" s="23" customFormat="1" ht="20.25" customHeight="1">
      <c r="A31" s="26">
        <f t="shared" si="1"/>
        <v>24</v>
      </c>
      <c r="B31" s="26" t="s">
        <v>79</v>
      </c>
      <c r="C31" s="26" t="s">
        <v>62</v>
      </c>
      <c r="D31" s="42" t="s">
        <v>107</v>
      </c>
      <c r="E31" s="44" t="s">
        <v>108</v>
      </c>
      <c r="F31" s="27">
        <v>7</v>
      </c>
      <c r="G31" s="1" t="s">
        <v>32</v>
      </c>
      <c r="H31" s="28">
        <v>5.4</v>
      </c>
      <c r="I31" s="29">
        <v>65000</v>
      </c>
      <c r="J31" s="30">
        <f t="shared" si="2"/>
        <v>351000</v>
      </c>
      <c r="K31" s="26" t="s">
        <v>36</v>
      </c>
      <c r="L31" s="26" t="s">
        <v>4</v>
      </c>
      <c r="M31" s="31" t="s">
        <v>38</v>
      </c>
      <c r="N31" s="1" t="s">
        <v>2</v>
      </c>
    </row>
    <row r="32" spans="1:14" s="23" customFormat="1" ht="20.25" customHeight="1">
      <c r="A32" s="26">
        <f t="shared" si="1"/>
        <v>25</v>
      </c>
      <c r="B32" s="26" t="s">
        <v>63</v>
      </c>
      <c r="C32" s="26" t="s">
        <v>62</v>
      </c>
      <c r="D32" s="42" t="s">
        <v>64</v>
      </c>
      <c r="E32" s="44" t="s">
        <v>65</v>
      </c>
      <c r="F32" s="27">
        <v>7</v>
      </c>
      <c r="G32" s="1" t="s">
        <v>66</v>
      </c>
      <c r="H32" s="28">
        <v>61.9</v>
      </c>
      <c r="I32" s="29">
        <v>65000</v>
      </c>
      <c r="J32" s="30">
        <f t="shared" si="2"/>
        <v>4023500</v>
      </c>
      <c r="K32" s="26" t="s">
        <v>68</v>
      </c>
      <c r="L32" s="26" t="s">
        <v>1</v>
      </c>
      <c r="M32" s="31" t="s">
        <v>69</v>
      </c>
      <c r="N32" s="1" t="s">
        <v>2</v>
      </c>
    </row>
    <row r="33" spans="1:14" s="23" customFormat="1" ht="20.25" customHeight="1">
      <c r="A33" s="26">
        <f t="shared" si="1"/>
        <v>26</v>
      </c>
      <c r="B33" s="26" t="s">
        <v>63</v>
      </c>
      <c r="C33" s="26" t="s">
        <v>62</v>
      </c>
      <c r="D33" s="42" t="s">
        <v>64</v>
      </c>
      <c r="E33" s="44" t="s">
        <v>65</v>
      </c>
      <c r="F33" s="27">
        <v>7</v>
      </c>
      <c r="G33" s="1" t="s">
        <v>66</v>
      </c>
      <c r="H33" s="28">
        <v>30</v>
      </c>
      <c r="I33" s="29">
        <v>65000</v>
      </c>
      <c r="J33" s="30">
        <f t="shared" si="2"/>
        <v>1950000</v>
      </c>
      <c r="K33" s="26" t="s">
        <v>145</v>
      </c>
      <c r="L33" s="26" t="s">
        <v>1</v>
      </c>
      <c r="M33" s="31" t="s">
        <v>163</v>
      </c>
      <c r="N33" s="1" t="s">
        <v>2</v>
      </c>
    </row>
    <row r="34" spans="1:14" s="23" customFormat="1" ht="20.25" customHeight="1">
      <c r="A34" s="26">
        <f t="shared" si="1"/>
        <v>27</v>
      </c>
      <c r="B34" s="26" t="s">
        <v>63</v>
      </c>
      <c r="C34" s="26" t="s">
        <v>62</v>
      </c>
      <c r="D34" s="42" t="s">
        <v>64</v>
      </c>
      <c r="E34" s="44" t="s">
        <v>65</v>
      </c>
      <c r="F34" s="27">
        <v>7</v>
      </c>
      <c r="G34" s="1" t="s">
        <v>66</v>
      </c>
      <c r="H34" s="28">
        <v>2.8</v>
      </c>
      <c r="I34" s="29">
        <v>65000</v>
      </c>
      <c r="J34" s="30">
        <f t="shared" si="2"/>
        <v>182000</v>
      </c>
      <c r="K34" s="26" t="s">
        <v>68</v>
      </c>
      <c r="L34" s="26" t="s">
        <v>3</v>
      </c>
      <c r="M34" s="31" t="s">
        <v>69</v>
      </c>
      <c r="N34" s="1" t="s">
        <v>2</v>
      </c>
    </row>
    <row r="35" spans="1:14" s="23" customFormat="1" ht="20.25" customHeight="1">
      <c r="A35" s="26">
        <f t="shared" si="1"/>
        <v>28</v>
      </c>
      <c r="B35" s="26" t="s">
        <v>63</v>
      </c>
      <c r="C35" s="26" t="s">
        <v>62</v>
      </c>
      <c r="D35" s="42" t="s">
        <v>64</v>
      </c>
      <c r="E35" s="43" t="s">
        <v>65</v>
      </c>
      <c r="F35" s="27">
        <v>7</v>
      </c>
      <c r="G35" s="1" t="s">
        <v>66</v>
      </c>
      <c r="H35" s="28">
        <v>0.7</v>
      </c>
      <c r="I35" s="29">
        <v>65000</v>
      </c>
      <c r="J35" s="30">
        <f t="shared" si="2"/>
        <v>45500</v>
      </c>
      <c r="K35" s="26" t="s">
        <v>145</v>
      </c>
      <c r="L35" s="26" t="s">
        <v>3</v>
      </c>
      <c r="M35" s="31" t="s">
        <v>163</v>
      </c>
      <c r="N35" s="1" t="s">
        <v>2</v>
      </c>
    </row>
    <row r="36" spans="1:14" s="23" customFormat="1" ht="20.25" customHeight="1">
      <c r="A36" s="26">
        <f t="shared" si="1"/>
        <v>29</v>
      </c>
      <c r="B36" s="26" t="s">
        <v>63</v>
      </c>
      <c r="C36" s="26" t="s">
        <v>62</v>
      </c>
      <c r="D36" s="42" t="s">
        <v>64</v>
      </c>
      <c r="E36" s="43" t="s">
        <v>65</v>
      </c>
      <c r="F36" s="27">
        <v>7</v>
      </c>
      <c r="G36" s="1" t="s">
        <v>66</v>
      </c>
      <c r="H36" s="28">
        <v>6.9</v>
      </c>
      <c r="I36" s="29">
        <v>65000</v>
      </c>
      <c r="J36" s="30">
        <f t="shared" si="2"/>
        <v>448500</v>
      </c>
      <c r="K36" s="26" t="s">
        <v>68</v>
      </c>
      <c r="L36" s="26" t="s">
        <v>4</v>
      </c>
      <c r="M36" s="31" t="s">
        <v>69</v>
      </c>
      <c r="N36" s="1" t="s">
        <v>2</v>
      </c>
    </row>
    <row r="37" spans="1:14" s="23" customFormat="1" ht="20.25" customHeight="1">
      <c r="A37" s="26">
        <f t="shared" si="1"/>
        <v>30</v>
      </c>
      <c r="B37" s="26" t="s">
        <v>63</v>
      </c>
      <c r="C37" s="26" t="s">
        <v>62</v>
      </c>
      <c r="D37" s="42" t="s">
        <v>64</v>
      </c>
      <c r="E37" s="43" t="s">
        <v>65</v>
      </c>
      <c r="F37" s="27">
        <v>7</v>
      </c>
      <c r="G37" s="1" t="s">
        <v>66</v>
      </c>
      <c r="H37" s="28">
        <v>1.8</v>
      </c>
      <c r="I37" s="29">
        <v>65000</v>
      </c>
      <c r="J37" s="30">
        <f t="shared" si="2"/>
        <v>117000</v>
      </c>
      <c r="K37" s="26" t="s">
        <v>145</v>
      </c>
      <c r="L37" s="26" t="s">
        <v>4</v>
      </c>
      <c r="M37" s="31" t="s">
        <v>163</v>
      </c>
      <c r="N37" s="1" t="s">
        <v>2</v>
      </c>
    </row>
    <row r="38" spans="1:14" s="23" customFormat="1" ht="20.25" customHeight="1">
      <c r="A38" s="26">
        <f t="shared" si="1"/>
        <v>31</v>
      </c>
      <c r="B38" s="26" t="s">
        <v>80</v>
      </c>
      <c r="C38" s="26" t="s">
        <v>62</v>
      </c>
      <c r="D38" s="42" t="s">
        <v>109</v>
      </c>
      <c r="E38" s="43" t="s">
        <v>110</v>
      </c>
      <c r="F38" s="27">
        <v>7</v>
      </c>
      <c r="G38" s="1" t="s">
        <v>66</v>
      </c>
      <c r="H38" s="28">
        <v>30</v>
      </c>
      <c r="I38" s="29">
        <v>65000</v>
      </c>
      <c r="J38" s="30">
        <f t="shared" si="2"/>
        <v>1950000</v>
      </c>
      <c r="K38" s="26" t="s">
        <v>146</v>
      </c>
      <c r="L38" s="26" t="s">
        <v>1</v>
      </c>
      <c r="M38" s="31" t="s">
        <v>164</v>
      </c>
      <c r="N38" s="1" t="s">
        <v>2</v>
      </c>
    </row>
    <row r="39" spans="1:14" s="23" customFormat="1" ht="20.25" customHeight="1">
      <c r="A39" s="26">
        <f t="shared" si="1"/>
        <v>32</v>
      </c>
      <c r="B39" s="26" t="s">
        <v>80</v>
      </c>
      <c r="C39" s="26" t="s">
        <v>62</v>
      </c>
      <c r="D39" s="42" t="s">
        <v>109</v>
      </c>
      <c r="E39" s="43" t="s">
        <v>110</v>
      </c>
      <c r="F39" s="27">
        <v>7</v>
      </c>
      <c r="G39" s="1" t="s">
        <v>66</v>
      </c>
      <c r="H39" s="28">
        <v>0.6</v>
      </c>
      <c r="I39" s="29">
        <v>65000</v>
      </c>
      <c r="J39" s="30">
        <f t="shared" si="0"/>
        <v>39000</v>
      </c>
      <c r="K39" s="26" t="s">
        <v>146</v>
      </c>
      <c r="L39" s="26" t="s">
        <v>3</v>
      </c>
      <c r="M39" s="31" t="s">
        <v>164</v>
      </c>
      <c r="N39" s="1" t="s">
        <v>2</v>
      </c>
    </row>
    <row r="40" spans="1:14" s="23" customFormat="1" ht="20.25" customHeight="1">
      <c r="A40" s="26">
        <f t="shared" si="1"/>
        <v>33</v>
      </c>
      <c r="B40" s="26" t="s">
        <v>80</v>
      </c>
      <c r="C40" s="26" t="s">
        <v>62</v>
      </c>
      <c r="D40" s="42" t="s">
        <v>109</v>
      </c>
      <c r="E40" s="43" t="s">
        <v>110</v>
      </c>
      <c r="F40" s="27">
        <v>7</v>
      </c>
      <c r="G40" s="1" t="s">
        <v>66</v>
      </c>
      <c r="H40" s="28">
        <v>1.4</v>
      </c>
      <c r="I40" s="29">
        <v>65000</v>
      </c>
      <c r="J40" s="30">
        <f t="shared" si="0"/>
        <v>91000</v>
      </c>
      <c r="K40" s="26" t="s">
        <v>146</v>
      </c>
      <c r="L40" s="26" t="s">
        <v>4</v>
      </c>
      <c r="M40" s="31" t="s">
        <v>164</v>
      </c>
      <c r="N40" s="1" t="s">
        <v>2</v>
      </c>
    </row>
    <row r="41" spans="1:14" s="23" customFormat="1" ht="20.25" customHeight="1">
      <c r="A41" s="26">
        <f t="shared" si="1"/>
        <v>34</v>
      </c>
      <c r="B41" s="26" t="s">
        <v>81</v>
      </c>
      <c r="C41" s="26" t="s">
        <v>62</v>
      </c>
      <c r="D41" s="42" t="s">
        <v>111</v>
      </c>
      <c r="E41" s="43" t="s">
        <v>112</v>
      </c>
      <c r="F41" s="27">
        <v>9</v>
      </c>
      <c r="G41" s="1" t="s">
        <v>113</v>
      </c>
      <c r="H41" s="28">
        <v>22</v>
      </c>
      <c r="I41" s="29">
        <v>65000</v>
      </c>
      <c r="J41" s="30">
        <f t="shared" si="0"/>
        <v>1430000</v>
      </c>
      <c r="K41" s="26" t="s">
        <v>147</v>
      </c>
      <c r="L41" s="26" t="s">
        <v>1</v>
      </c>
      <c r="M41" s="31" t="s">
        <v>165</v>
      </c>
      <c r="N41" s="1" t="s">
        <v>2</v>
      </c>
    </row>
    <row r="42" spans="1:14" s="23" customFormat="1" ht="20.25" customHeight="1">
      <c r="A42" s="26">
        <f t="shared" si="1"/>
        <v>35</v>
      </c>
      <c r="B42" s="26" t="s">
        <v>81</v>
      </c>
      <c r="C42" s="26" t="s">
        <v>62</v>
      </c>
      <c r="D42" s="42" t="s">
        <v>111</v>
      </c>
      <c r="E42" s="44" t="s">
        <v>112</v>
      </c>
      <c r="F42" s="27">
        <v>9</v>
      </c>
      <c r="G42" s="1" t="s">
        <v>113</v>
      </c>
      <c r="H42" s="28">
        <v>0.9</v>
      </c>
      <c r="I42" s="29">
        <v>65000</v>
      </c>
      <c r="J42" s="30">
        <f t="shared" si="0"/>
        <v>58500</v>
      </c>
      <c r="K42" s="26" t="s">
        <v>147</v>
      </c>
      <c r="L42" s="26" t="s">
        <v>3</v>
      </c>
      <c r="M42" s="31" t="s">
        <v>165</v>
      </c>
      <c r="N42" s="1" t="s">
        <v>2</v>
      </c>
    </row>
    <row r="43" spans="1:14" s="23" customFormat="1" ht="20.25" customHeight="1">
      <c r="A43" s="26">
        <f t="shared" si="1"/>
        <v>36</v>
      </c>
      <c r="B43" s="26" t="s">
        <v>81</v>
      </c>
      <c r="C43" s="26" t="s">
        <v>62</v>
      </c>
      <c r="D43" s="42" t="s">
        <v>111</v>
      </c>
      <c r="E43" s="44" t="s">
        <v>112</v>
      </c>
      <c r="F43" s="27">
        <v>9</v>
      </c>
      <c r="G43" s="1" t="s">
        <v>113</v>
      </c>
      <c r="H43" s="28">
        <v>2.1</v>
      </c>
      <c r="I43" s="29">
        <v>65000</v>
      </c>
      <c r="J43" s="30">
        <f t="shared" si="0"/>
        <v>136500</v>
      </c>
      <c r="K43" s="26" t="s">
        <v>147</v>
      </c>
      <c r="L43" s="26" t="s">
        <v>4</v>
      </c>
      <c r="M43" s="31" t="s">
        <v>165</v>
      </c>
      <c r="N43" s="1" t="s">
        <v>2</v>
      </c>
    </row>
    <row r="44" spans="1:14" s="23" customFormat="1" ht="20.25" customHeight="1">
      <c r="A44" s="26">
        <f t="shared" si="1"/>
        <v>37</v>
      </c>
      <c r="B44" s="26" t="s">
        <v>82</v>
      </c>
      <c r="C44" s="26" t="s">
        <v>62</v>
      </c>
      <c r="D44" s="42" t="s">
        <v>114</v>
      </c>
      <c r="E44" s="44" t="s">
        <v>115</v>
      </c>
      <c r="F44" s="27">
        <v>10</v>
      </c>
      <c r="G44" s="1" t="s">
        <v>116</v>
      </c>
      <c r="H44" s="28">
        <v>64.3</v>
      </c>
      <c r="I44" s="29">
        <v>65000</v>
      </c>
      <c r="J44" s="30">
        <f t="shared" si="0"/>
        <v>4179500</v>
      </c>
      <c r="K44" s="26" t="s">
        <v>148</v>
      </c>
      <c r="L44" s="26" t="s">
        <v>1</v>
      </c>
      <c r="M44" s="31" t="s">
        <v>166</v>
      </c>
      <c r="N44" s="1" t="s">
        <v>2</v>
      </c>
    </row>
    <row r="45" spans="1:14" s="23" customFormat="1" ht="20.25" customHeight="1">
      <c r="A45" s="26">
        <f t="shared" si="1"/>
        <v>38</v>
      </c>
      <c r="B45" s="26" t="s">
        <v>82</v>
      </c>
      <c r="C45" s="26" t="s">
        <v>62</v>
      </c>
      <c r="D45" s="42" t="s">
        <v>114</v>
      </c>
      <c r="E45" s="44" t="s">
        <v>115</v>
      </c>
      <c r="F45" s="27">
        <v>10</v>
      </c>
      <c r="G45" s="1" t="s">
        <v>116</v>
      </c>
      <c r="H45" s="28">
        <v>5</v>
      </c>
      <c r="I45" s="29">
        <v>65000</v>
      </c>
      <c r="J45" s="30">
        <f t="shared" si="0"/>
        <v>325000</v>
      </c>
      <c r="K45" s="26" t="s">
        <v>148</v>
      </c>
      <c r="L45" s="26" t="s">
        <v>3</v>
      </c>
      <c r="M45" s="31" t="s">
        <v>166</v>
      </c>
      <c r="N45" s="1" t="s">
        <v>2</v>
      </c>
    </row>
    <row r="46" spans="1:14" s="23" customFormat="1" ht="20.25" customHeight="1">
      <c r="A46" s="26">
        <f t="shared" si="1"/>
        <v>39</v>
      </c>
      <c r="B46" s="26" t="s">
        <v>82</v>
      </c>
      <c r="C46" s="26" t="s">
        <v>62</v>
      </c>
      <c r="D46" s="42" t="s">
        <v>114</v>
      </c>
      <c r="E46" s="44" t="s">
        <v>115</v>
      </c>
      <c r="F46" s="27">
        <v>10</v>
      </c>
      <c r="G46" s="1" t="s">
        <v>116</v>
      </c>
      <c r="H46" s="28">
        <v>12.5</v>
      </c>
      <c r="I46" s="29">
        <v>65000</v>
      </c>
      <c r="J46" s="30">
        <f t="shared" si="0"/>
        <v>812500</v>
      </c>
      <c r="K46" s="26" t="s">
        <v>148</v>
      </c>
      <c r="L46" s="26" t="s">
        <v>4</v>
      </c>
      <c r="M46" s="31" t="s">
        <v>166</v>
      </c>
      <c r="N46" s="1" t="s">
        <v>2</v>
      </c>
    </row>
    <row r="47" spans="1:14" s="23" customFormat="1" ht="20.25" customHeight="1">
      <c r="A47" s="26">
        <f t="shared" si="1"/>
        <v>40</v>
      </c>
      <c r="B47" s="26" t="s">
        <v>83</v>
      </c>
      <c r="C47" s="26" t="s">
        <v>62</v>
      </c>
      <c r="D47" s="42" t="s">
        <v>117</v>
      </c>
      <c r="E47" s="44" t="s">
        <v>67</v>
      </c>
      <c r="F47" s="27">
        <v>10</v>
      </c>
      <c r="G47" s="1" t="s">
        <v>116</v>
      </c>
      <c r="H47" s="28">
        <v>67.5</v>
      </c>
      <c r="I47" s="29">
        <v>65000</v>
      </c>
      <c r="J47" s="30">
        <f t="shared" si="0"/>
        <v>4387500</v>
      </c>
      <c r="K47" s="26" t="s">
        <v>149</v>
      </c>
      <c r="L47" s="26" t="s">
        <v>1</v>
      </c>
      <c r="M47" s="31" t="s">
        <v>167</v>
      </c>
      <c r="N47" s="1" t="s">
        <v>2</v>
      </c>
    </row>
    <row r="48" spans="1:14" s="23" customFormat="1" ht="20.25" customHeight="1">
      <c r="A48" s="26">
        <f t="shared" si="1"/>
        <v>41</v>
      </c>
      <c r="B48" s="26" t="s">
        <v>83</v>
      </c>
      <c r="C48" s="26" t="s">
        <v>62</v>
      </c>
      <c r="D48" s="42" t="s">
        <v>117</v>
      </c>
      <c r="E48" s="44" t="s">
        <v>67</v>
      </c>
      <c r="F48" s="27">
        <v>10</v>
      </c>
      <c r="G48" s="1" t="s">
        <v>116</v>
      </c>
      <c r="H48" s="28">
        <v>3.3</v>
      </c>
      <c r="I48" s="29">
        <v>65000</v>
      </c>
      <c r="J48" s="30">
        <f t="shared" si="0"/>
        <v>214500</v>
      </c>
      <c r="K48" s="26" t="s">
        <v>149</v>
      </c>
      <c r="L48" s="26" t="s">
        <v>3</v>
      </c>
      <c r="M48" s="31" t="s">
        <v>167</v>
      </c>
      <c r="N48" s="1" t="s">
        <v>2</v>
      </c>
    </row>
    <row r="49" spans="1:14" s="23" customFormat="1" ht="20.25" customHeight="1">
      <c r="A49" s="26">
        <f t="shared" si="1"/>
        <v>42</v>
      </c>
      <c r="B49" s="26" t="s">
        <v>83</v>
      </c>
      <c r="C49" s="26" t="s">
        <v>62</v>
      </c>
      <c r="D49" s="42" t="s">
        <v>117</v>
      </c>
      <c r="E49" s="44" t="s">
        <v>67</v>
      </c>
      <c r="F49" s="27">
        <v>10</v>
      </c>
      <c r="G49" s="1" t="s">
        <v>116</v>
      </c>
      <c r="H49" s="28">
        <v>8.3000000000000007</v>
      </c>
      <c r="I49" s="29">
        <v>65000</v>
      </c>
      <c r="J49" s="30">
        <f t="shared" si="0"/>
        <v>539500</v>
      </c>
      <c r="K49" s="26" t="s">
        <v>149</v>
      </c>
      <c r="L49" s="26" t="s">
        <v>4</v>
      </c>
      <c r="M49" s="31" t="s">
        <v>167</v>
      </c>
      <c r="N49" s="1" t="s">
        <v>2</v>
      </c>
    </row>
    <row r="50" spans="1:14" s="23" customFormat="1" ht="20.25" customHeight="1">
      <c r="A50" s="26">
        <f t="shared" si="1"/>
        <v>43</v>
      </c>
      <c r="B50" s="26" t="s">
        <v>84</v>
      </c>
      <c r="C50" s="26" t="s">
        <v>62</v>
      </c>
      <c r="D50" s="42" t="s">
        <v>118</v>
      </c>
      <c r="E50" s="44" t="s">
        <v>95</v>
      </c>
      <c r="F50" s="27">
        <v>10</v>
      </c>
      <c r="G50" s="1" t="s">
        <v>116</v>
      </c>
      <c r="H50" s="28">
        <v>45</v>
      </c>
      <c r="I50" s="29">
        <v>65000</v>
      </c>
      <c r="J50" s="30">
        <f t="shared" si="0"/>
        <v>2925000</v>
      </c>
      <c r="K50" s="26" t="s">
        <v>150</v>
      </c>
      <c r="L50" s="26" t="s">
        <v>1</v>
      </c>
      <c r="M50" s="31" t="s">
        <v>168</v>
      </c>
      <c r="N50" s="1" t="s">
        <v>2</v>
      </c>
    </row>
    <row r="51" spans="1:14" s="23" customFormat="1" ht="20.25" customHeight="1">
      <c r="A51" s="26">
        <f t="shared" si="1"/>
        <v>44</v>
      </c>
      <c r="B51" s="26" t="s">
        <v>84</v>
      </c>
      <c r="C51" s="26" t="s">
        <v>62</v>
      </c>
      <c r="D51" s="42" t="s">
        <v>118</v>
      </c>
      <c r="E51" s="44" t="s">
        <v>95</v>
      </c>
      <c r="F51" s="27">
        <v>10</v>
      </c>
      <c r="G51" s="1" t="s">
        <v>116</v>
      </c>
      <c r="H51" s="28">
        <v>2.1</v>
      </c>
      <c r="I51" s="29">
        <v>65000</v>
      </c>
      <c r="J51" s="30">
        <f t="shared" si="0"/>
        <v>136500</v>
      </c>
      <c r="K51" s="26" t="s">
        <v>150</v>
      </c>
      <c r="L51" s="26" t="s">
        <v>3</v>
      </c>
      <c r="M51" s="31" t="s">
        <v>168</v>
      </c>
      <c r="N51" s="1" t="s">
        <v>2</v>
      </c>
    </row>
    <row r="52" spans="1:14" s="23" customFormat="1" ht="20.25" customHeight="1">
      <c r="A52" s="26">
        <f t="shared" si="1"/>
        <v>45</v>
      </c>
      <c r="B52" s="26" t="s">
        <v>84</v>
      </c>
      <c r="C52" s="26" t="s">
        <v>62</v>
      </c>
      <c r="D52" s="42" t="s">
        <v>118</v>
      </c>
      <c r="E52" s="44" t="s">
        <v>95</v>
      </c>
      <c r="F52" s="27">
        <v>10</v>
      </c>
      <c r="G52" s="1" t="s">
        <v>116</v>
      </c>
      <c r="H52" s="28">
        <v>5.0999999999999996</v>
      </c>
      <c r="I52" s="29">
        <v>65000</v>
      </c>
      <c r="J52" s="30">
        <f t="shared" si="0"/>
        <v>331500</v>
      </c>
      <c r="K52" s="26" t="s">
        <v>150</v>
      </c>
      <c r="L52" s="26" t="s">
        <v>4</v>
      </c>
      <c r="M52" s="31" t="s">
        <v>168</v>
      </c>
      <c r="N52" s="1" t="s">
        <v>2</v>
      </c>
    </row>
    <row r="53" spans="1:14" s="23" customFormat="1" ht="20.25" customHeight="1">
      <c r="A53" s="26">
        <f t="shared" si="1"/>
        <v>46</v>
      </c>
      <c r="B53" s="26" t="s">
        <v>85</v>
      </c>
      <c r="C53" s="26" t="s">
        <v>62</v>
      </c>
      <c r="D53" s="42" t="s">
        <v>119</v>
      </c>
      <c r="E53" s="44" t="s">
        <v>120</v>
      </c>
      <c r="F53" s="27">
        <v>10</v>
      </c>
      <c r="G53" s="1" t="s">
        <v>121</v>
      </c>
      <c r="H53" s="28">
        <v>30</v>
      </c>
      <c r="I53" s="29">
        <v>65000</v>
      </c>
      <c r="J53" s="30">
        <f t="shared" si="0"/>
        <v>1950000</v>
      </c>
      <c r="K53" s="26" t="s">
        <v>151</v>
      </c>
      <c r="L53" s="26" t="s">
        <v>1</v>
      </c>
      <c r="M53" s="31" t="s">
        <v>169</v>
      </c>
      <c r="N53" s="1" t="s">
        <v>2</v>
      </c>
    </row>
    <row r="54" spans="1:14" s="23" customFormat="1" ht="20.25" customHeight="1">
      <c r="A54" s="26">
        <f t="shared" si="1"/>
        <v>47</v>
      </c>
      <c r="B54" s="26" t="s">
        <v>85</v>
      </c>
      <c r="C54" s="26" t="s">
        <v>62</v>
      </c>
      <c r="D54" s="42" t="s">
        <v>119</v>
      </c>
      <c r="E54" s="44" t="s">
        <v>120</v>
      </c>
      <c r="F54" s="27">
        <v>10</v>
      </c>
      <c r="G54" s="1" t="s">
        <v>121</v>
      </c>
      <c r="H54" s="28">
        <v>18.8</v>
      </c>
      <c r="I54" s="29">
        <v>65000</v>
      </c>
      <c r="J54" s="30">
        <f t="shared" si="0"/>
        <v>1222000</v>
      </c>
      <c r="K54" s="26" t="s">
        <v>151</v>
      </c>
      <c r="L54" s="26" t="s">
        <v>5</v>
      </c>
      <c r="M54" s="31" t="s">
        <v>169</v>
      </c>
      <c r="N54" s="1" t="s">
        <v>2</v>
      </c>
    </row>
    <row r="55" spans="1:14" s="23" customFormat="1" ht="20.25" customHeight="1">
      <c r="A55" s="26">
        <f t="shared" si="1"/>
        <v>48</v>
      </c>
      <c r="B55" s="26" t="s">
        <v>85</v>
      </c>
      <c r="C55" s="26" t="s">
        <v>62</v>
      </c>
      <c r="D55" s="42" t="s">
        <v>119</v>
      </c>
      <c r="E55" s="44" t="s">
        <v>120</v>
      </c>
      <c r="F55" s="27">
        <v>10</v>
      </c>
      <c r="G55" s="1" t="s">
        <v>121</v>
      </c>
      <c r="H55" s="28">
        <v>0.5</v>
      </c>
      <c r="I55" s="29">
        <v>65000</v>
      </c>
      <c r="J55" s="30">
        <f t="shared" si="0"/>
        <v>32500</v>
      </c>
      <c r="K55" s="26" t="s">
        <v>151</v>
      </c>
      <c r="L55" s="26" t="s">
        <v>3</v>
      </c>
      <c r="M55" s="31" t="s">
        <v>169</v>
      </c>
      <c r="N55" s="1" t="s">
        <v>2</v>
      </c>
    </row>
    <row r="56" spans="1:14" s="23" customFormat="1" ht="20.25" customHeight="1">
      <c r="A56" s="26">
        <f t="shared" si="1"/>
        <v>49</v>
      </c>
      <c r="B56" s="26" t="s">
        <v>85</v>
      </c>
      <c r="C56" s="26" t="s">
        <v>62</v>
      </c>
      <c r="D56" s="42" t="s">
        <v>119</v>
      </c>
      <c r="E56" s="44" t="s">
        <v>120</v>
      </c>
      <c r="F56" s="27">
        <v>10</v>
      </c>
      <c r="G56" s="1" t="s">
        <v>121</v>
      </c>
      <c r="H56" s="28">
        <v>1.3</v>
      </c>
      <c r="I56" s="29">
        <v>65000</v>
      </c>
      <c r="J56" s="30">
        <f t="shared" si="0"/>
        <v>84500</v>
      </c>
      <c r="K56" s="26" t="s">
        <v>151</v>
      </c>
      <c r="L56" s="26" t="s">
        <v>4</v>
      </c>
      <c r="M56" s="31" t="s">
        <v>169</v>
      </c>
      <c r="N56" s="1" t="s">
        <v>2</v>
      </c>
    </row>
    <row r="57" spans="1:14" s="23" customFormat="1" ht="20.25" customHeight="1">
      <c r="A57" s="26">
        <f t="shared" si="1"/>
        <v>50</v>
      </c>
      <c r="B57" s="26" t="s">
        <v>86</v>
      </c>
      <c r="C57" s="26" t="s">
        <v>62</v>
      </c>
      <c r="D57" s="42" t="s">
        <v>122</v>
      </c>
      <c r="E57" s="44" t="s">
        <v>123</v>
      </c>
      <c r="F57" s="27">
        <v>10</v>
      </c>
      <c r="G57" s="1" t="s">
        <v>124</v>
      </c>
      <c r="H57" s="28">
        <v>15</v>
      </c>
      <c r="I57" s="29">
        <v>65000</v>
      </c>
      <c r="J57" s="30">
        <f t="shared" si="0"/>
        <v>975000</v>
      </c>
      <c r="K57" s="26" t="s">
        <v>152</v>
      </c>
      <c r="L57" s="26" t="s">
        <v>5</v>
      </c>
      <c r="M57" s="31" t="s">
        <v>170</v>
      </c>
      <c r="N57" s="1" t="s">
        <v>2</v>
      </c>
    </row>
    <row r="58" spans="1:14" s="23" customFormat="1" ht="20.25" customHeight="1">
      <c r="A58" s="26">
        <f t="shared" si="1"/>
        <v>51</v>
      </c>
      <c r="B58" s="26" t="s">
        <v>86</v>
      </c>
      <c r="C58" s="26" t="s">
        <v>62</v>
      </c>
      <c r="D58" s="42" t="s">
        <v>122</v>
      </c>
      <c r="E58" s="44" t="s">
        <v>123</v>
      </c>
      <c r="F58" s="27">
        <v>10</v>
      </c>
      <c r="G58" s="1" t="s">
        <v>124</v>
      </c>
      <c r="H58" s="28">
        <v>4</v>
      </c>
      <c r="I58" s="29">
        <v>65000</v>
      </c>
      <c r="J58" s="30">
        <f t="shared" si="0"/>
        <v>260000</v>
      </c>
      <c r="K58" s="26" t="s">
        <v>152</v>
      </c>
      <c r="L58" s="26" t="s">
        <v>4</v>
      </c>
      <c r="M58" s="31" t="s">
        <v>170</v>
      </c>
      <c r="N58" s="1" t="s">
        <v>2</v>
      </c>
    </row>
    <row r="59" spans="1:14" s="23" customFormat="1" ht="20.25" customHeight="1">
      <c r="A59" s="26">
        <f t="shared" si="1"/>
        <v>52</v>
      </c>
      <c r="B59" s="26" t="s">
        <v>87</v>
      </c>
      <c r="C59" s="26" t="s">
        <v>62</v>
      </c>
      <c r="D59" s="42" t="s">
        <v>125</v>
      </c>
      <c r="E59" s="44" t="s">
        <v>126</v>
      </c>
      <c r="F59" s="27">
        <v>11</v>
      </c>
      <c r="G59" s="1" t="s">
        <v>127</v>
      </c>
      <c r="H59" s="28">
        <v>30</v>
      </c>
      <c r="I59" s="29">
        <v>65000</v>
      </c>
      <c r="J59" s="30">
        <f t="shared" si="0"/>
        <v>1950000</v>
      </c>
      <c r="K59" s="26" t="s">
        <v>153</v>
      </c>
      <c r="L59" s="26" t="s">
        <v>1</v>
      </c>
      <c r="M59" s="31" t="s">
        <v>171</v>
      </c>
      <c r="N59" s="1" t="s">
        <v>2</v>
      </c>
    </row>
    <row r="60" spans="1:14" s="23" customFormat="1" ht="20.25" customHeight="1">
      <c r="A60" s="26">
        <f t="shared" si="1"/>
        <v>53</v>
      </c>
      <c r="B60" s="26" t="s">
        <v>87</v>
      </c>
      <c r="C60" s="26" t="s">
        <v>62</v>
      </c>
      <c r="D60" s="42" t="s">
        <v>125</v>
      </c>
      <c r="E60" s="44" t="s">
        <v>126</v>
      </c>
      <c r="F60" s="27">
        <v>11</v>
      </c>
      <c r="G60" s="1" t="s">
        <v>127</v>
      </c>
      <c r="H60" s="28">
        <v>1.4</v>
      </c>
      <c r="I60" s="29">
        <v>65000</v>
      </c>
      <c r="J60" s="30">
        <f t="shared" si="0"/>
        <v>91000</v>
      </c>
      <c r="K60" s="26" t="s">
        <v>153</v>
      </c>
      <c r="L60" s="26" t="s">
        <v>3</v>
      </c>
      <c r="M60" s="31" t="s">
        <v>171</v>
      </c>
      <c r="N60" s="1" t="s">
        <v>2</v>
      </c>
    </row>
    <row r="61" spans="1:14" s="23" customFormat="1" ht="20.25" customHeight="1">
      <c r="A61" s="26">
        <f t="shared" si="1"/>
        <v>54</v>
      </c>
      <c r="B61" s="26" t="s">
        <v>87</v>
      </c>
      <c r="C61" s="26" t="s">
        <v>62</v>
      </c>
      <c r="D61" s="42" t="s">
        <v>125</v>
      </c>
      <c r="E61" s="44" t="s">
        <v>126</v>
      </c>
      <c r="F61" s="27">
        <v>11</v>
      </c>
      <c r="G61" s="1" t="s">
        <v>127</v>
      </c>
      <c r="H61" s="28">
        <v>3.4</v>
      </c>
      <c r="I61" s="29">
        <v>65000</v>
      </c>
      <c r="J61" s="30">
        <f t="shared" si="0"/>
        <v>221000</v>
      </c>
      <c r="K61" s="26" t="s">
        <v>153</v>
      </c>
      <c r="L61" s="26" t="s">
        <v>4</v>
      </c>
      <c r="M61" s="31" t="s">
        <v>171</v>
      </c>
      <c r="N61" s="1" t="s">
        <v>2</v>
      </c>
    </row>
    <row r="62" spans="1:14" s="23" customFormat="1" ht="20.25" customHeight="1">
      <c r="A62" s="26">
        <f t="shared" si="1"/>
        <v>55</v>
      </c>
      <c r="B62" s="26" t="s">
        <v>88</v>
      </c>
      <c r="C62" s="26" t="s">
        <v>62</v>
      </c>
      <c r="D62" s="42" t="s">
        <v>128</v>
      </c>
      <c r="E62" s="44" t="s">
        <v>129</v>
      </c>
      <c r="F62" s="27">
        <v>11</v>
      </c>
      <c r="G62" s="1" t="s">
        <v>127</v>
      </c>
      <c r="H62" s="28">
        <v>30</v>
      </c>
      <c r="I62" s="29">
        <v>65000</v>
      </c>
      <c r="J62" s="30">
        <f t="shared" si="0"/>
        <v>1950000</v>
      </c>
      <c r="K62" s="26" t="s">
        <v>154</v>
      </c>
      <c r="L62" s="26" t="s">
        <v>1</v>
      </c>
      <c r="M62" s="31" t="s">
        <v>172</v>
      </c>
      <c r="N62" s="1" t="s">
        <v>2</v>
      </c>
    </row>
    <row r="63" spans="1:14" s="23" customFormat="1" ht="20.25" customHeight="1">
      <c r="A63" s="26">
        <f t="shared" si="1"/>
        <v>56</v>
      </c>
      <c r="B63" s="26" t="s">
        <v>88</v>
      </c>
      <c r="C63" s="26" t="s">
        <v>62</v>
      </c>
      <c r="D63" s="42" t="s">
        <v>128</v>
      </c>
      <c r="E63" s="44" t="s">
        <v>129</v>
      </c>
      <c r="F63" s="27">
        <v>11</v>
      </c>
      <c r="G63" s="1" t="s">
        <v>127</v>
      </c>
      <c r="H63" s="28">
        <v>1</v>
      </c>
      <c r="I63" s="29">
        <v>65000</v>
      </c>
      <c r="J63" s="30">
        <f t="shared" si="0"/>
        <v>65000</v>
      </c>
      <c r="K63" s="26" t="s">
        <v>154</v>
      </c>
      <c r="L63" s="26" t="s">
        <v>3</v>
      </c>
      <c r="M63" s="31" t="s">
        <v>172</v>
      </c>
      <c r="N63" s="1" t="s">
        <v>2</v>
      </c>
    </row>
    <row r="64" spans="1:14" s="23" customFormat="1" ht="20.25" customHeight="1">
      <c r="A64" s="26">
        <f t="shared" si="1"/>
        <v>57</v>
      </c>
      <c r="B64" s="26" t="s">
        <v>88</v>
      </c>
      <c r="C64" s="26" t="s">
        <v>62</v>
      </c>
      <c r="D64" s="42" t="s">
        <v>128</v>
      </c>
      <c r="E64" s="43" t="s">
        <v>129</v>
      </c>
      <c r="F64" s="27">
        <v>11</v>
      </c>
      <c r="G64" s="1" t="s">
        <v>127</v>
      </c>
      <c r="H64" s="28">
        <v>2.5</v>
      </c>
      <c r="I64" s="29">
        <v>65000</v>
      </c>
      <c r="J64" s="30">
        <f t="shared" si="0"/>
        <v>162500</v>
      </c>
      <c r="K64" s="26" t="s">
        <v>154</v>
      </c>
      <c r="L64" s="26" t="s">
        <v>4</v>
      </c>
      <c r="M64" s="31" t="s">
        <v>172</v>
      </c>
      <c r="N64" s="1" t="s">
        <v>2</v>
      </c>
    </row>
    <row r="65" spans="1:14" s="23" customFormat="1" ht="20.25" customHeight="1">
      <c r="A65" s="26">
        <f t="shared" si="1"/>
        <v>58</v>
      </c>
      <c r="B65" s="26" t="s">
        <v>89</v>
      </c>
      <c r="C65" s="26" t="s">
        <v>62</v>
      </c>
      <c r="D65" s="42" t="s">
        <v>130</v>
      </c>
      <c r="E65" s="43" t="s">
        <v>65</v>
      </c>
      <c r="F65" s="27">
        <v>11</v>
      </c>
      <c r="G65" s="1" t="s">
        <v>127</v>
      </c>
      <c r="H65" s="28">
        <v>30</v>
      </c>
      <c r="I65" s="29">
        <v>65000</v>
      </c>
      <c r="J65" s="30">
        <f t="shared" si="0"/>
        <v>1950000</v>
      </c>
      <c r="K65" s="26" t="s">
        <v>155</v>
      </c>
      <c r="L65" s="26" t="s">
        <v>1</v>
      </c>
      <c r="M65" s="31" t="s">
        <v>173</v>
      </c>
      <c r="N65" s="1" t="s">
        <v>2</v>
      </c>
    </row>
    <row r="66" spans="1:14" s="23" customFormat="1" ht="20.25" customHeight="1">
      <c r="A66" s="26">
        <f t="shared" si="1"/>
        <v>59</v>
      </c>
      <c r="B66" s="26" t="s">
        <v>89</v>
      </c>
      <c r="C66" s="26" t="s">
        <v>62</v>
      </c>
      <c r="D66" s="42" t="s">
        <v>130</v>
      </c>
      <c r="E66" s="43" t="s">
        <v>65</v>
      </c>
      <c r="F66" s="27">
        <v>11</v>
      </c>
      <c r="G66" s="1" t="s">
        <v>127</v>
      </c>
      <c r="H66" s="28">
        <v>1.1000000000000001</v>
      </c>
      <c r="I66" s="29">
        <v>65000</v>
      </c>
      <c r="J66" s="30">
        <f t="shared" si="0"/>
        <v>71500</v>
      </c>
      <c r="K66" s="26" t="s">
        <v>155</v>
      </c>
      <c r="L66" s="26" t="s">
        <v>3</v>
      </c>
      <c r="M66" s="31" t="s">
        <v>173</v>
      </c>
      <c r="N66" s="1" t="s">
        <v>2</v>
      </c>
    </row>
    <row r="67" spans="1:14" s="23" customFormat="1" ht="20.25" customHeight="1">
      <c r="A67" s="26">
        <f t="shared" si="1"/>
        <v>60</v>
      </c>
      <c r="B67" s="26" t="s">
        <v>89</v>
      </c>
      <c r="C67" s="26" t="s">
        <v>62</v>
      </c>
      <c r="D67" s="42" t="s">
        <v>130</v>
      </c>
      <c r="E67" s="43" t="s">
        <v>65</v>
      </c>
      <c r="F67" s="27">
        <v>11</v>
      </c>
      <c r="G67" s="1" t="s">
        <v>127</v>
      </c>
      <c r="H67" s="28">
        <v>2.6</v>
      </c>
      <c r="I67" s="29">
        <v>65000</v>
      </c>
      <c r="J67" s="30">
        <f t="shared" si="0"/>
        <v>169000</v>
      </c>
      <c r="K67" s="26" t="s">
        <v>155</v>
      </c>
      <c r="L67" s="26" t="s">
        <v>4</v>
      </c>
      <c r="M67" s="31" t="s">
        <v>173</v>
      </c>
      <c r="N67" s="1" t="s">
        <v>2</v>
      </c>
    </row>
    <row r="68" spans="1:14" s="23" customFormat="1" ht="20.25" customHeight="1">
      <c r="A68" s="26">
        <f t="shared" si="1"/>
        <v>61</v>
      </c>
      <c r="B68" s="26" t="s">
        <v>90</v>
      </c>
      <c r="C68" s="26" t="s">
        <v>62</v>
      </c>
      <c r="D68" s="42" t="s">
        <v>131</v>
      </c>
      <c r="E68" s="44" t="s">
        <v>132</v>
      </c>
      <c r="F68" s="27">
        <v>11</v>
      </c>
      <c r="G68" s="1" t="s">
        <v>133</v>
      </c>
      <c r="H68" s="28">
        <v>67.5</v>
      </c>
      <c r="I68" s="29">
        <v>65000</v>
      </c>
      <c r="J68" s="30">
        <f t="shared" ref="J68:J79" si="3">I68*H68</f>
        <v>4387500</v>
      </c>
      <c r="K68" s="26" t="s">
        <v>156</v>
      </c>
      <c r="L68" s="26" t="s">
        <v>1</v>
      </c>
      <c r="M68" s="31" t="s">
        <v>174</v>
      </c>
      <c r="N68" s="1" t="s">
        <v>2</v>
      </c>
    </row>
    <row r="69" spans="1:14" s="23" customFormat="1" ht="20.25" customHeight="1">
      <c r="A69" s="26">
        <f t="shared" si="1"/>
        <v>62</v>
      </c>
      <c r="B69" s="26" t="s">
        <v>90</v>
      </c>
      <c r="C69" s="26" t="s">
        <v>62</v>
      </c>
      <c r="D69" s="42" t="s">
        <v>131</v>
      </c>
      <c r="E69" s="44" t="s">
        <v>132</v>
      </c>
      <c r="F69" s="27">
        <v>11</v>
      </c>
      <c r="G69" s="1" t="s">
        <v>133</v>
      </c>
      <c r="H69" s="28">
        <v>0.6</v>
      </c>
      <c r="I69" s="29">
        <v>65000</v>
      </c>
      <c r="J69" s="30">
        <f t="shared" si="3"/>
        <v>39000</v>
      </c>
      <c r="K69" s="26" t="s">
        <v>156</v>
      </c>
      <c r="L69" s="26" t="s">
        <v>3</v>
      </c>
      <c r="M69" s="31" t="s">
        <v>174</v>
      </c>
      <c r="N69" s="1" t="s">
        <v>2</v>
      </c>
    </row>
    <row r="70" spans="1:14" s="23" customFormat="1" ht="20.25" customHeight="1">
      <c r="A70" s="26">
        <f t="shared" si="1"/>
        <v>63</v>
      </c>
      <c r="B70" s="26" t="s">
        <v>90</v>
      </c>
      <c r="C70" s="26" t="s">
        <v>62</v>
      </c>
      <c r="D70" s="42" t="s">
        <v>131</v>
      </c>
      <c r="E70" s="44" t="s">
        <v>132</v>
      </c>
      <c r="F70" s="27">
        <v>11</v>
      </c>
      <c r="G70" s="1" t="s">
        <v>133</v>
      </c>
      <c r="H70" s="28">
        <v>1.4</v>
      </c>
      <c r="I70" s="29">
        <v>65000</v>
      </c>
      <c r="J70" s="30">
        <f t="shared" si="3"/>
        <v>91000</v>
      </c>
      <c r="K70" s="26" t="s">
        <v>156</v>
      </c>
      <c r="L70" s="26" t="s">
        <v>4</v>
      </c>
      <c r="M70" s="31" t="s">
        <v>174</v>
      </c>
      <c r="N70" s="1" t="s">
        <v>2</v>
      </c>
    </row>
    <row r="71" spans="1:14" s="23" customFormat="1" ht="20.25" customHeight="1">
      <c r="A71" s="26">
        <f t="shared" si="1"/>
        <v>64</v>
      </c>
      <c r="B71" s="26" t="s">
        <v>91</v>
      </c>
      <c r="C71" s="26" t="s">
        <v>62</v>
      </c>
      <c r="D71" s="42" t="s">
        <v>134</v>
      </c>
      <c r="E71" s="44" t="s">
        <v>135</v>
      </c>
      <c r="F71" s="27">
        <v>12</v>
      </c>
      <c r="G71" s="1" t="s">
        <v>136</v>
      </c>
      <c r="H71" s="28">
        <v>90</v>
      </c>
      <c r="I71" s="29">
        <v>65000</v>
      </c>
      <c r="J71" s="30">
        <f t="shared" si="3"/>
        <v>5850000</v>
      </c>
      <c r="K71" s="26" t="s">
        <v>157</v>
      </c>
      <c r="L71" s="26" t="s">
        <v>1</v>
      </c>
      <c r="M71" s="31" t="s">
        <v>175</v>
      </c>
      <c r="N71" s="1" t="s">
        <v>2</v>
      </c>
    </row>
    <row r="72" spans="1:14" s="23" customFormat="1" ht="20.25" customHeight="1">
      <c r="A72" s="26">
        <f t="shared" si="1"/>
        <v>65</v>
      </c>
      <c r="B72" s="26" t="s">
        <v>91</v>
      </c>
      <c r="C72" s="26" t="s">
        <v>62</v>
      </c>
      <c r="D72" s="42" t="s">
        <v>134</v>
      </c>
      <c r="E72" s="44" t="s">
        <v>135</v>
      </c>
      <c r="F72" s="27">
        <v>12</v>
      </c>
      <c r="G72" s="1" t="s">
        <v>136</v>
      </c>
      <c r="H72" s="28">
        <v>1.3</v>
      </c>
      <c r="I72" s="29">
        <v>65000</v>
      </c>
      <c r="J72" s="30">
        <f t="shared" si="3"/>
        <v>84500</v>
      </c>
      <c r="K72" s="26" t="s">
        <v>157</v>
      </c>
      <c r="L72" s="26" t="s">
        <v>3</v>
      </c>
      <c r="M72" s="31" t="s">
        <v>175</v>
      </c>
      <c r="N72" s="1" t="s">
        <v>2</v>
      </c>
    </row>
    <row r="73" spans="1:14" s="23" customFormat="1" ht="20.25" customHeight="1">
      <c r="A73" s="26">
        <f t="shared" si="1"/>
        <v>66</v>
      </c>
      <c r="B73" s="26" t="s">
        <v>91</v>
      </c>
      <c r="C73" s="26" t="s">
        <v>62</v>
      </c>
      <c r="D73" s="42" t="s">
        <v>134</v>
      </c>
      <c r="E73" s="44" t="s">
        <v>135</v>
      </c>
      <c r="F73" s="27">
        <v>12</v>
      </c>
      <c r="G73" s="1" t="s">
        <v>136</v>
      </c>
      <c r="H73" s="28">
        <v>3.3</v>
      </c>
      <c r="I73" s="29">
        <v>65000</v>
      </c>
      <c r="J73" s="30">
        <f t="shared" si="3"/>
        <v>214500</v>
      </c>
      <c r="K73" s="26" t="s">
        <v>157</v>
      </c>
      <c r="L73" s="26" t="s">
        <v>4</v>
      </c>
      <c r="M73" s="31" t="s">
        <v>175</v>
      </c>
      <c r="N73" s="1" t="s">
        <v>2</v>
      </c>
    </row>
    <row r="74" spans="1:14" s="23" customFormat="1" ht="20.25" customHeight="1">
      <c r="A74" s="26">
        <f t="shared" ref="A74:A79" si="4">A73+1</f>
        <v>67</v>
      </c>
      <c r="B74" s="26" t="s">
        <v>92</v>
      </c>
      <c r="C74" s="26" t="s">
        <v>56</v>
      </c>
      <c r="D74" s="42" t="s">
        <v>137</v>
      </c>
      <c r="E74" s="44" t="s">
        <v>40</v>
      </c>
      <c r="F74" s="27">
        <v>33</v>
      </c>
      <c r="G74" s="1" t="s">
        <v>138</v>
      </c>
      <c r="H74" s="28">
        <v>45</v>
      </c>
      <c r="I74" s="29">
        <v>65000</v>
      </c>
      <c r="J74" s="30">
        <f t="shared" si="3"/>
        <v>2925000</v>
      </c>
      <c r="K74" s="26" t="s">
        <v>158</v>
      </c>
      <c r="L74" s="26" t="s">
        <v>1</v>
      </c>
      <c r="M74" s="31" t="s">
        <v>176</v>
      </c>
      <c r="N74" s="1" t="s">
        <v>2</v>
      </c>
    </row>
    <row r="75" spans="1:14" s="23" customFormat="1" ht="20.25" customHeight="1">
      <c r="A75" s="26">
        <f t="shared" si="4"/>
        <v>68</v>
      </c>
      <c r="B75" s="26" t="s">
        <v>92</v>
      </c>
      <c r="C75" s="26" t="s">
        <v>56</v>
      </c>
      <c r="D75" s="42" t="s">
        <v>137</v>
      </c>
      <c r="E75" s="44" t="s">
        <v>40</v>
      </c>
      <c r="F75" s="27">
        <v>33</v>
      </c>
      <c r="G75" s="1" t="s">
        <v>138</v>
      </c>
      <c r="H75" s="28">
        <v>1.4</v>
      </c>
      <c r="I75" s="29">
        <v>65000</v>
      </c>
      <c r="J75" s="30">
        <f t="shared" si="3"/>
        <v>91000</v>
      </c>
      <c r="K75" s="26" t="s">
        <v>158</v>
      </c>
      <c r="L75" s="26" t="s">
        <v>3</v>
      </c>
      <c r="M75" s="31" t="s">
        <v>176</v>
      </c>
      <c r="N75" s="1" t="s">
        <v>2</v>
      </c>
    </row>
    <row r="76" spans="1:14" s="23" customFormat="1" ht="20.25" customHeight="1">
      <c r="A76" s="26">
        <f t="shared" si="4"/>
        <v>69</v>
      </c>
      <c r="B76" s="26" t="s">
        <v>92</v>
      </c>
      <c r="C76" s="26" t="s">
        <v>56</v>
      </c>
      <c r="D76" s="42" t="s">
        <v>137</v>
      </c>
      <c r="E76" s="44" t="s">
        <v>40</v>
      </c>
      <c r="F76" s="27">
        <v>33</v>
      </c>
      <c r="G76" s="1" t="s">
        <v>138</v>
      </c>
      <c r="H76" s="28">
        <v>3.6</v>
      </c>
      <c r="I76" s="29">
        <v>65000</v>
      </c>
      <c r="J76" s="30">
        <f t="shared" si="3"/>
        <v>234000</v>
      </c>
      <c r="K76" s="26" t="s">
        <v>158</v>
      </c>
      <c r="L76" s="26" t="s">
        <v>4</v>
      </c>
      <c r="M76" s="31" t="s">
        <v>176</v>
      </c>
      <c r="N76" s="1" t="s">
        <v>2</v>
      </c>
    </row>
    <row r="77" spans="1:14" s="23" customFormat="1" ht="20.25" customHeight="1">
      <c r="A77" s="26">
        <f t="shared" si="4"/>
        <v>70</v>
      </c>
      <c r="B77" s="26" t="s">
        <v>93</v>
      </c>
      <c r="C77" s="26" t="s">
        <v>62</v>
      </c>
      <c r="D77" s="42" t="s">
        <v>139</v>
      </c>
      <c r="E77" s="44" t="s">
        <v>140</v>
      </c>
      <c r="F77" s="27">
        <v>33</v>
      </c>
      <c r="G77" s="1" t="s">
        <v>138</v>
      </c>
      <c r="H77" s="28">
        <v>30</v>
      </c>
      <c r="I77" s="29">
        <v>65000</v>
      </c>
      <c r="J77" s="30">
        <f t="shared" si="3"/>
        <v>1950000</v>
      </c>
      <c r="K77" s="26" t="s">
        <v>158</v>
      </c>
      <c r="L77" s="26" t="s">
        <v>1</v>
      </c>
      <c r="M77" s="31" t="s">
        <v>176</v>
      </c>
      <c r="N77" s="1" t="s">
        <v>2</v>
      </c>
    </row>
    <row r="78" spans="1:14" s="23" customFormat="1" ht="20.25" customHeight="1">
      <c r="A78" s="26">
        <f t="shared" si="4"/>
        <v>71</v>
      </c>
      <c r="B78" s="26" t="s">
        <v>93</v>
      </c>
      <c r="C78" s="26" t="s">
        <v>62</v>
      </c>
      <c r="D78" s="42" t="s">
        <v>139</v>
      </c>
      <c r="E78" s="44" t="s">
        <v>140</v>
      </c>
      <c r="F78" s="27">
        <v>33</v>
      </c>
      <c r="G78" s="1" t="s">
        <v>138</v>
      </c>
      <c r="H78" s="28">
        <v>1.8</v>
      </c>
      <c r="I78" s="29">
        <v>65000</v>
      </c>
      <c r="J78" s="30">
        <f t="shared" si="3"/>
        <v>117000</v>
      </c>
      <c r="K78" s="26" t="s">
        <v>158</v>
      </c>
      <c r="L78" s="26" t="s">
        <v>3</v>
      </c>
      <c r="M78" s="31" t="s">
        <v>176</v>
      </c>
      <c r="N78" s="1" t="s">
        <v>2</v>
      </c>
    </row>
    <row r="79" spans="1:14" s="23" customFormat="1" ht="20.25" customHeight="1">
      <c r="A79" s="26">
        <f t="shared" si="4"/>
        <v>72</v>
      </c>
      <c r="B79" s="26" t="s">
        <v>93</v>
      </c>
      <c r="C79" s="26" t="s">
        <v>62</v>
      </c>
      <c r="D79" s="42" t="s">
        <v>139</v>
      </c>
      <c r="E79" s="44" t="s">
        <v>140</v>
      </c>
      <c r="F79" s="27">
        <v>33</v>
      </c>
      <c r="G79" s="1" t="s">
        <v>138</v>
      </c>
      <c r="H79" s="28">
        <v>4.4000000000000004</v>
      </c>
      <c r="I79" s="29">
        <v>65000</v>
      </c>
      <c r="J79" s="30">
        <f t="shared" si="3"/>
        <v>286000</v>
      </c>
      <c r="K79" s="26" t="s">
        <v>158</v>
      </c>
      <c r="L79" s="26" t="s">
        <v>4</v>
      </c>
      <c r="M79" s="31" t="s">
        <v>176</v>
      </c>
      <c r="N79" s="1" t="s">
        <v>2</v>
      </c>
    </row>
    <row r="80" spans="1:14" s="23" customFormat="1" ht="18" hidden="1" customHeight="1">
      <c r="A80" s="46"/>
      <c r="B80" s="46"/>
      <c r="C80" s="46"/>
      <c r="D80" s="48"/>
      <c r="E80" s="49"/>
      <c r="F80" s="50"/>
      <c r="G80" s="47"/>
      <c r="H80" s="51"/>
      <c r="I80" s="52"/>
      <c r="J80" s="53"/>
      <c r="K80" s="46"/>
      <c r="L80" s="46"/>
      <c r="M80" s="54"/>
      <c r="N80" s="47"/>
    </row>
    <row r="81" spans="1:14">
      <c r="A81" s="32"/>
      <c r="B81" s="32"/>
      <c r="C81" s="32"/>
      <c r="D81" s="34"/>
      <c r="E81" s="35"/>
      <c r="F81" s="32"/>
      <c r="G81" s="36" t="s">
        <v>20</v>
      </c>
      <c r="H81" s="41">
        <f>SUBTOTAL(9,H8:H80)</f>
        <v>1063.3999999999999</v>
      </c>
      <c r="I81" s="32"/>
      <c r="J81" s="37">
        <f>SUBTOTAL(9,J8:J80)</f>
        <v>69121000</v>
      </c>
      <c r="K81" s="32"/>
      <c r="L81" s="32"/>
      <c r="M81" s="33"/>
      <c r="N81" s="33"/>
    </row>
    <row r="82" spans="1:14" hidden="1"/>
    <row r="83" spans="1:14" ht="20.25" customHeight="1">
      <c r="D83" s="106" t="s">
        <v>24</v>
      </c>
      <c r="E83" s="106"/>
      <c r="F83" s="19" t="s">
        <v>25</v>
      </c>
      <c r="G83" s="38">
        <f>J81</f>
        <v>69121000</v>
      </c>
      <c r="H83" s="39" t="s">
        <v>26</v>
      </c>
    </row>
    <row r="84" spans="1:14" ht="20.25" customHeight="1">
      <c r="D84" s="106" t="s">
        <v>27</v>
      </c>
      <c r="E84" s="106"/>
      <c r="F84" s="19" t="s">
        <v>25</v>
      </c>
      <c r="G84" s="107" t="str">
        <f>tien_so!C6</f>
        <v>Sáu mươi chín triệu một trăm hai mươi mốt ngàn đồng./.</v>
      </c>
      <c r="H84" s="107"/>
      <c r="I84" s="107"/>
      <c r="J84" s="107"/>
      <c r="K84" s="107"/>
    </row>
    <row r="85" spans="1:14" ht="13.5" customHeight="1">
      <c r="D85" s="19"/>
      <c r="E85" s="19"/>
      <c r="G85" s="40"/>
      <c r="H85" s="40"/>
      <c r="I85" s="40"/>
      <c r="J85" s="40"/>
      <c r="K85" s="40"/>
    </row>
    <row r="86" spans="1:14">
      <c r="J86" s="45"/>
    </row>
  </sheetData>
  <autoFilter ref="A7:N90"/>
  <mergeCells count="7">
    <mergeCell ref="D83:E83"/>
    <mergeCell ref="D84:E84"/>
    <mergeCell ref="G84:K84"/>
    <mergeCell ref="A1:F1"/>
    <mergeCell ref="A2:F2"/>
    <mergeCell ref="A4:N4"/>
    <mergeCell ref="A5:N5"/>
  </mergeCells>
  <phoneticPr fontId="1" type="noConversion"/>
  <pageMargins left="0.32" right="0.22" top="0.38" bottom="0.49" header="0.22" footer="0.22"/>
  <pageSetup paperSize="9" scale="88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tien_so</vt:lpstr>
      <vt:lpstr>Tong_hop</vt:lpstr>
      <vt:lpstr>ngoai gio_I</vt:lpstr>
      <vt:lpstr>'ngoai gio_I'!Print_Area</vt:lpstr>
      <vt:lpstr>Tong_hop!Print_Area</vt:lpstr>
      <vt:lpstr>'ngoai gio_I'!Print_Titles</vt:lpstr>
      <vt:lpstr>Tong_hop!Print_Titles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2024-01-19T08:59:01Z</cp:lastPrinted>
  <dcterms:created xsi:type="dcterms:W3CDTF">2017-08-11T04:19:01Z</dcterms:created>
  <dcterms:modified xsi:type="dcterms:W3CDTF">2024-07-13T10:17:32Z</dcterms:modified>
</cp:coreProperties>
</file>